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NaturalFarms\Cuentas\"/>
    </mc:Choice>
  </mc:AlternateContent>
  <bookViews>
    <workbookView xWindow="0" yWindow="0" windowWidth="28800" windowHeight="12345" tabRatio="915"/>
  </bookViews>
  <sheets>
    <sheet name="KOSTEN JAHR 1" sheetId="2" r:id="rId1"/>
    <sheet name="KOSTEN JAHR 2" sheetId="3" r:id="rId2"/>
    <sheet name="KOSTEN JAHR 3" sheetId="4" r:id="rId3"/>
    <sheet name="KOSTEN JAHR 4" sheetId="5" r:id="rId4"/>
    <sheet name="KOSTEN JAHR 5" sheetId="6" r:id="rId5"/>
    <sheet name="KOSTEN JAHR 6" sheetId="7" r:id="rId6"/>
    <sheet name="KOSTEN JAHR 7" sheetId="8" r:id="rId7"/>
    <sheet name="KOSTEN JAHR 8" sheetId="9" r:id="rId8"/>
    <sheet name="KOSTEN JAHR 9" sheetId="10" r:id="rId9"/>
    <sheet name="KOSTEN JAHR 10" sheetId="11" r:id="rId10"/>
    <sheet name="CASH FLOW" sheetId="12" r:id="rId11"/>
  </sheets>
  <calcPr calcId="162913" iterateDelta="1E-4"/>
  <webPublishObjects count="5">
    <webPublishObject id="13883" divId="COSTOS FARM DE EURO_13883" destinationFile="C:\Users\Admin\Documents\NaturalFarms\Cuentas\COSTOS FARM DE EURO.htm"/>
    <webPublishObject id="23457" divId="COSTOS FARM DE EURO_23457" destinationFile="C:\Users\Admin\Documents\NaturalFarms\Cuentas\Página.mht"/>
    <webPublishObject id="28477" divId="COSTOS FARM DE EURO_28477" destinationFile="C:\Users\Admin\Documents\NaturalFarms\Cuentas\Página.mht"/>
    <webPublishObject id="18330" divId="COSTOS FARM DE EURO_18330" destinationFile="C:\Users\Admin\Documents\NaturalFarms\Cuentas\Página.mht"/>
    <webPublishObject id="28879" divId="COSTOS FARM DE EURO_28879" destinationFile="C:\Users\Admin\Documents\NaturalFarms\Cuentas\Página.mht"/>
  </webPublishObject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1" i="11" l="1"/>
  <c r="C61" i="10"/>
  <c r="C61" i="9"/>
  <c r="C59" i="9"/>
  <c r="C60" i="11"/>
  <c r="C60" i="10"/>
  <c r="C60" i="9"/>
  <c r="C60" i="8"/>
  <c r="C62" i="8" s="1"/>
  <c r="N10" i="12" s="1"/>
  <c r="C60" i="7"/>
  <c r="C62" i="7" s="1"/>
  <c r="L10" i="12" s="1"/>
  <c r="C61" i="6"/>
  <c r="C63" i="6" s="1"/>
  <c r="J10" i="12" s="1"/>
  <c r="C57" i="5"/>
  <c r="C59" i="5" s="1"/>
  <c r="H10" i="12" s="1"/>
  <c r="C58" i="4"/>
  <c r="C60" i="4" s="1"/>
  <c r="F10" i="12" s="1"/>
  <c r="C58" i="3"/>
  <c r="C60" i="3" s="1"/>
  <c r="D10" i="12" s="1"/>
  <c r="C73" i="2"/>
  <c r="C75" i="2" s="1"/>
  <c r="B10" i="12" s="1"/>
  <c r="D7" i="12"/>
  <c r="F7" i="12" s="1"/>
  <c r="H7" i="12" s="1"/>
  <c r="J7" i="12" s="1"/>
  <c r="L7" i="12" s="1"/>
  <c r="N7" i="12" s="1"/>
  <c r="P7" i="12" s="1"/>
  <c r="R7" i="12" s="1"/>
  <c r="T7" i="12" s="1"/>
  <c r="B19" i="12"/>
  <c r="E55" i="11"/>
  <c r="E55" i="10"/>
  <c r="E55" i="9"/>
  <c r="E55" i="8"/>
  <c r="E55" i="7"/>
  <c r="E56" i="6"/>
  <c r="E56" i="11"/>
  <c r="E54" i="11"/>
  <c r="E53" i="11"/>
  <c r="E54" i="10"/>
  <c r="E53" i="10"/>
  <c r="E54" i="9"/>
  <c r="E53" i="9"/>
  <c r="E56" i="9" s="1"/>
  <c r="E54" i="8"/>
  <c r="E53" i="8"/>
  <c r="E54" i="7"/>
  <c r="E53" i="7"/>
  <c r="E55" i="6"/>
  <c r="E54" i="6"/>
  <c r="E52" i="5"/>
  <c r="E51" i="5"/>
  <c r="E50" i="5"/>
  <c r="E53" i="5" s="1"/>
  <c r="E53" i="4"/>
  <c r="E52" i="4"/>
  <c r="E51" i="4"/>
  <c r="E54" i="4" s="1"/>
  <c r="C62" i="9" l="1"/>
  <c r="P10" i="12" s="1"/>
  <c r="C62" i="10"/>
  <c r="R10" i="12" s="1"/>
  <c r="C62" i="11"/>
  <c r="T10" i="12" s="1"/>
  <c r="E56" i="10"/>
  <c r="E56" i="8"/>
  <c r="E56" i="7"/>
  <c r="E57" i="6"/>
  <c r="D9" i="12"/>
  <c r="D11" i="12" s="1"/>
  <c r="B9" i="12"/>
  <c r="B11" i="12" s="1"/>
  <c r="T9" i="12"/>
  <c r="R9" i="12"/>
  <c r="R11" i="12" s="1"/>
  <c r="P9" i="12"/>
  <c r="P11" i="12" s="1"/>
  <c r="N9" i="12"/>
  <c r="N11" i="12" s="1"/>
  <c r="L9" i="12"/>
  <c r="L11" i="12" s="1"/>
  <c r="J9" i="12"/>
  <c r="J11" i="12" s="1"/>
  <c r="F9" i="12"/>
  <c r="F11" i="12" s="1"/>
  <c r="E37" i="11"/>
  <c r="E36" i="11"/>
  <c r="E35" i="11"/>
  <c r="E34" i="11"/>
  <c r="E33" i="11"/>
  <c r="E25" i="11"/>
  <c r="E24" i="11"/>
  <c r="E23" i="11"/>
  <c r="E22" i="11"/>
  <c r="E21" i="11"/>
  <c r="E20" i="11"/>
  <c r="E19" i="11"/>
  <c r="E12" i="11"/>
  <c r="E11" i="11"/>
  <c r="E10" i="11"/>
  <c r="E9" i="11"/>
  <c r="E8" i="11"/>
  <c r="E7" i="11"/>
  <c r="E6" i="11"/>
  <c r="E5" i="11"/>
  <c r="E4" i="11"/>
  <c r="E37" i="10"/>
  <c r="E36" i="10"/>
  <c r="E35" i="10"/>
  <c r="E34" i="10"/>
  <c r="E33" i="10"/>
  <c r="E25" i="10"/>
  <c r="E24" i="10"/>
  <c r="E23" i="10"/>
  <c r="E22" i="10"/>
  <c r="E21" i="10"/>
  <c r="E20" i="10"/>
  <c r="E19" i="10"/>
  <c r="E12" i="10"/>
  <c r="E11" i="10"/>
  <c r="E10" i="10"/>
  <c r="E9" i="10"/>
  <c r="E8" i="10"/>
  <c r="E7" i="10"/>
  <c r="E6" i="10"/>
  <c r="E5" i="10"/>
  <c r="E4" i="10"/>
  <c r="E37" i="9"/>
  <c r="E36" i="9"/>
  <c r="E35" i="9"/>
  <c r="E34" i="9"/>
  <c r="E33" i="9"/>
  <c r="E25" i="9"/>
  <c r="E24" i="9"/>
  <c r="E23" i="9"/>
  <c r="E22" i="9"/>
  <c r="E21" i="9"/>
  <c r="E20" i="9"/>
  <c r="E19" i="9"/>
  <c r="E12" i="9"/>
  <c r="E11" i="9"/>
  <c r="E10" i="9"/>
  <c r="E9" i="9"/>
  <c r="E8" i="9"/>
  <c r="E7" i="9"/>
  <c r="E6" i="9"/>
  <c r="E5" i="9"/>
  <c r="E4" i="9"/>
  <c r="E37" i="8"/>
  <c r="E36" i="8"/>
  <c r="E35" i="8"/>
  <c r="E34" i="8"/>
  <c r="E33" i="8"/>
  <c r="E25" i="8"/>
  <c r="E24" i="8"/>
  <c r="E23" i="8"/>
  <c r="E22" i="8"/>
  <c r="E21" i="8"/>
  <c r="E20" i="8"/>
  <c r="E19" i="8"/>
  <c r="E12" i="8"/>
  <c r="E11" i="8"/>
  <c r="E10" i="8"/>
  <c r="E9" i="8"/>
  <c r="E8" i="8"/>
  <c r="E7" i="8"/>
  <c r="E6" i="8"/>
  <c r="E5" i="8"/>
  <c r="E4" i="8"/>
  <c r="E37" i="7"/>
  <c r="E36" i="7"/>
  <c r="E35" i="7"/>
  <c r="E34" i="7"/>
  <c r="E33" i="7"/>
  <c r="E25" i="7"/>
  <c r="E24" i="7"/>
  <c r="E23" i="7"/>
  <c r="E22" i="7"/>
  <c r="E21" i="7"/>
  <c r="E20" i="7"/>
  <c r="E19" i="7"/>
  <c r="E12" i="7"/>
  <c r="E11" i="7"/>
  <c r="E10" i="7"/>
  <c r="E9" i="7"/>
  <c r="E8" i="7"/>
  <c r="E7" i="7"/>
  <c r="E6" i="7"/>
  <c r="E5" i="7"/>
  <c r="E4" i="7"/>
  <c r="E38" i="6"/>
  <c r="E37" i="6"/>
  <c r="E36" i="6"/>
  <c r="E35" i="6"/>
  <c r="E34" i="6"/>
  <c r="E33" i="6"/>
  <c r="E25" i="6"/>
  <c r="E24" i="6"/>
  <c r="E23" i="6"/>
  <c r="E22" i="6"/>
  <c r="E21" i="6"/>
  <c r="E20" i="6"/>
  <c r="E19" i="6"/>
  <c r="E12" i="6"/>
  <c r="E11" i="6"/>
  <c r="E10" i="6"/>
  <c r="E9" i="6"/>
  <c r="E8" i="6"/>
  <c r="E7" i="6"/>
  <c r="E6" i="6"/>
  <c r="E5" i="6"/>
  <c r="E4" i="6"/>
  <c r="E34" i="5"/>
  <c r="E33" i="5"/>
  <c r="E35" i="5" s="1"/>
  <c r="E25" i="5"/>
  <c r="E24" i="5"/>
  <c r="E23" i="5"/>
  <c r="E22" i="5"/>
  <c r="E21" i="5"/>
  <c r="E20" i="5"/>
  <c r="E19" i="5"/>
  <c r="E12" i="5"/>
  <c r="E11" i="5"/>
  <c r="E10" i="5"/>
  <c r="E9" i="5"/>
  <c r="E8" i="5"/>
  <c r="E7" i="5"/>
  <c r="E6" i="5"/>
  <c r="E5" i="5"/>
  <c r="E4" i="5"/>
  <c r="E13" i="5" s="1"/>
  <c r="E35" i="4"/>
  <c r="E34" i="4"/>
  <c r="E33" i="4"/>
  <c r="E36" i="4" s="1"/>
  <c r="E25" i="4"/>
  <c r="E24" i="4"/>
  <c r="E23" i="4"/>
  <c r="E22" i="4"/>
  <c r="E21" i="4"/>
  <c r="E20" i="4"/>
  <c r="E19" i="4"/>
  <c r="E12" i="4"/>
  <c r="E11" i="4"/>
  <c r="E10" i="4"/>
  <c r="E9" i="4"/>
  <c r="E8" i="4"/>
  <c r="E7" i="4"/>
  <c r="E6" i="4"/>
  <c r="E5" i="4"/>
  <c r="E4" i="4"/>
  <c r="E52" i="3"/>
  <c r="E35" i="3"/>
  <c r="E34" i="3"/>
  <c r="E36" i="3" s="1"/>
  <c r="E26" i="3"/>
  <c r="E25" i="3"/>
  <c r="E24" i="3"/>
  <c r="E23" i="3"/>
  <c r="E22" i="3"/>
  <c r="E21" i="3"/>
  <c r="E20" i="3"/>
  <c r="E13" i="3"/>
  <c r="E12" i="3"/>
  <c r="E11" i="3"/>
  <c r="E10" i="3"/>
  <c r="E9" i="3"/>
  <c r="E8" i="3"/>
  <c r="E7" i="3"/>
  <c r="E6" i="3"/>
  <c r="E5" i="3"/>
  <c r="E4" i="3"/>
  <c r="E14" i="3" s="1"/>
  <c r="E69" i="2"/>
  <c r="E52" i="2"/>
  <c r="E51" i="2"/>
  <c r="E50" i="2"/>
  <c r="E49" i="2"/>
  <c r="E48" i="2"/>
  <c r="E47" i="2"/>
  <c r="E46" i="2"/>
  <c r="E45" i="2"/>
  <c r="E44" i="2"/>
  <c r="E43" i="2"/>
  <c r="E42" i="2"/>
  <c r="E34" i="2"/>
  <c r="E33" i="2"/>
  <c r="E32" i="2"/>
  <c r="E31" i="2"/>
  <c r="E30" i="2"/>
  <c r="E29" i="2"/>
  <c r="E28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T11" i="12" l="1"/>
  <c r="B27" i="12"/>
  <c r="E26" i="5"/>
  <c r="C45" i="5" s="1"/>
  <c r="E13" i="8"/>
  <c r="E38" i="8"/>
  <c r="E26" i="8"/>
  <c r="E27" i="3"/>
  <c r="E13" i="7"/>
  <c r="E38" i="7"/>
  <c r="E13" i="11"/>
  <c r="E38" i="11"/>
  <c r="E13" i="6"/>
  <c r="E39" i="6"/>
  <c r="E26" i="7"/>
  <c r="E26" i="11"/>
  <c r="C46" i="3"/>
  <c r="E53" i="3" s="1"/>
  <c r="E13" i="4"/>
  <c r="C46" i="4" s="1"/>
  <c r="E26" i="6"/>
  <c r="E13" i="10"/>
  <c r="E38" i="10"/>
  <c r="E22" i="2"/>
  <c r="E35" i="2"/>
  <c r="E26" i="4"/>
  <c r="E26" i="10"/>
  <c r="E53" i="2"/>
  <c r="E13" i="9"/>
  <c r="E38" i="9"/>
  <c r="E26" i="9"/>
  <c r="C63" i="2" l="1"/>
  <c r="C48" i="8"/>
  <c r="C49" i="6"/>
  <c r="E51" i="3"/>
  <c r="E54" i="3" s="1"/>
  <c r="C57" i="3" s="1"/>
  <c r="C59" i="3" s="1"/>
  <c r="C56" i="5"/>
  <c r="C58" i="5" s="1"/>
  <c r="C48" i="10"/>
  <c r="C48" i="9"/>
  <c r="C48" i="11"/>
  <c r="C57" i="4"/>
  <c r="C59" i="4" s="1"/>
  <c r="C48" i="7"/>
  <c r="E68" i="2" l="1"/>
  <c r="C60" i="6"/>
  <c r="C62" i="6" s="1"/>
  <c r="C59" i="10"/>
  <c r="C59" i="11"/>
  <c r="C59" i="7" l="1"/>
  <c r="C61" i="7" s="1"/>
  <c r="C59" i="8"/>
  <c r="C61" i="8" s="1"/>
  <c r="E70" i="2"/>
  <c r="E71" i="2"/>
  <c r="C74" i="2" s="1"/>
  <c r="H9" i="12"/>
  <c r="H11" i="12" s="1"/>
  <c r="A23" i="12" s="1"/>
  <c r="B28" i="12" s="1"/>
  <c r="B29" i="12" s="1"/>
</calcChain>
</file>

<file path=xl/sharedStrings.xml><?xml version="1.0" encoding="utf-8"?>
<sst xmlns="http://schemas.openxmlformats.org/spreadsheetml/2006/main" count="1008" uniqueCount="133">
  <si>
    <t>DETAIL</t>
  </si>
  <si>
    <t>MASSEINHEIT / CONCEPT</t>
  </si>
  <si>
    <t>Menge</t>
  </si>
  <si>
    <t>Einheitswert</t>
  </si>
  <si>
    <t>gesamt</t>
  </si>
  <si>
    <t>Bodenanalyse</t>
  </si>
  <si>
    <t xml:space="preserve">Änderungen </t>
  </si>
  <si>
    <t>Aussaat (Füllöffnungen mit Erde und Dünger)</t>
  </si>
  <si>
    <t>Pflanzen Prevention (organisch)</t>
  </si>
  <si>
    <t>Bewässerung</t>
  </si>
  <si>
    <t>Überwachung</t>
  </si>
  <si>
    <t>Unkrautbekämpfung</t>
  </si>
  <si>
    <t>Nachsaat</t>
  </si>
  <si>
    <t>Abdeckplatten (Mulch)</t>
  </si>
  <si>
    <t>Befruchtung</t>
  </si>
  <si>
    <t>TOTAL</t>
  </si>
  <si>
    <t>Benzin</t>
  </si>
  <si>
    <t>Schmierstoffe</t>
  </si>
  <si>
    <t>Insektenrepellentien, Insektiziden, Fungiziden (Bio)</t>
  </si>
  <si>
    <t>GENERAL</t>
  </si>
  <si>
    <t>KOSTEN GERÄTE UND HILFSMITTEL</t>
  </si>
  <si>
    <t>Traktor (zu definieren)</t>
  </si>
  <si>
    <t>Werkzeuge</t>
  </si>
  <si>
    <t>PAKET</t>
  </si>
  <si>
    <t>nach der Ernte und Schnittwerkzeug</t>
  </si>
  <si>
    <t>Ultraviolett-Birnen</t>
  </si>
  <si>
    <t>Lichtfallen</t>
  </si>
  <si>
    <t>Biofabrik Struktur</t>
  </si>
  <si>
    <t>Kettensäge</t>
  </si>
  <si>
    <t>Medizinschrank</t>
  </si>
  <si>
    <t>TRANSPORTKOSTEN</t>
  </si>
  <si>
    <t>NA</t>
  </si>
  <si>
    <t>SUBTOTAL</t>
  </si>
  <si>
    <t xml:space="preserve">MANAGEMENT UND VERWALTUNGSKOSTEN </t>
  </si>
  <si>
    <t>Management</t>
  </si>
  <si>
    <t>TOTAL FINAL</t>
  </si>
  <si>
    <t>KILO</t>
  </si>
  <si>
    <t>Ernte und nach der Ernte</t>
  </si>
  <si>
    <t>Jahr 1</t>
  </si>
  <si>
    <t>Jahr 2</t>
  </si>
  <si>
    <t>Jahr 3</t>
  </si>
  <si>
    <t>JAHR 4</t>
  </si>
  <si>
    <t>Jahr 5</t>
  </si>
  <si>
    <t>Jahr 6</t>
  </si>
  <si>
    <t>Jahr 7</t>
  </si>
  <si>
    <t>Jahr 8</t>
  </si>
  <si>
    <t>Jahr 9</t>
  </si>
  <si>
    <t>Jahr 10</t>
  </si>
  <si>
    <t>Bruttoeinkommen</t>
  </si>
  <si>
    <t>Wert des Grundstücks pro Quadratmeter</t>
  </si>
  <si>
    <t>Euro</t>
  </si>
  <si>
    <t>COP</t>
  </si>
  <si>
    <t xml:space="preserve">Wert Hektar (10.000 m2) </t>
  </si>
  <si>
    <t xml:space="preserve">Euro </t>
  </si>
  <si>
    <t>Gesamtkosten Jahr 1</t>
  </si>
  <si>
    <t>Gesamtkosten Jahr 2</t>
  </si>
  <si>
    <t>Vermessung</t>
  </si>
  <si>
    <t>Öffnungen ausheben für die Pflanzen</t>
  </si>
  <si>
    <t>Materialtransport innerhalb der Farm</t>
  </si>
  <si>
    <t>Organische Unkrautbekämpfung</t>
  </si>
  <si>
    <t>Phytosanitäre Kontrolle</t>
  </si>
  <si>
    <t>Beschneiden</t>
  </si>
  <si>
    <t>Betreuung und Beschriftung</t>
  </si>
  <si>
    <t>Landwirtschaftlicher Kalk</t>
  </si>
  <si>
    <t>Schnittsalbe</t>
  </si>
  <si>
    <t>Organischer Dünger für die Aussaat (Bocashi 200 K)</t>
  </si>
  <si>
    <t>Sicherheits Ausstattung</t>
  </si>
  <si>
    <t>Rücken Sprühflasche 20L.</t>
  </si>
  <si>
    <t>Ernte und Schnittwerkzeug</t>
  </si>
  <si>
    <t>Waage</t>
  </si>
  <si>
    <t>Motorsense</t>
  </si>
  <si>
    <t>TRANSPORTKOSTEN FÜR MATERIAL</t>
  </si>
  <si>
    <t>Administrativ</t>
  </si>
  <si>
    <t>Sonstiges</t>
  </si>
  <si>
    <t>ARBEITSKOSTEN</t>
  </si>
  <si>
    <t>AUSGABEN IM DETAIL, BERECHNET FÜR EINEN HEKTAR LAND IN KOLUMBIANISCHEN PESOS (COP).</t>
  </si>
  <si>
    <t>Säuberung der Landfläche</t>
  </si>
  <si>
    <t>Drainage (je nach Gelände)</t>
  </si>
  <si>
    <t>SACK (50K)</t>
  </si>
  <si>
    <t>GALLONE</t>
  </si>
  <si>
    <t>LITER</t>
  </si>
  <si>
    <t>EINHEIT</t>
  </si>
  <si>
    <t>PROBE</t>
  </si>
  <si>
    <t>EINHEITswert</t>
  </si>
  <si>
    <t>Beschneidung</t>
  </si>
  <si>
    <t>MATERIALKOSTEN</t>
  </si>
  <si>
    <t>Organischer Dünger Wartung (Bocashi 1200 K)</t>
  </si>
  <si>
    <t>Verschiedene organische Düngemittel</t>
  </si>
  <si>
    <t>SACK (50KG)</t>
  </si>
  <si>
    <t>Prognostizierte Gesamtsumme + 5% Inflation jährlich</t>
  </si>
  <si>
    <t>Organischer Dünger Wartung (Bocashi 2400 K)</t>
  </si>
  <si>
    <t>Korb</t>
  </si>
  <si>
    <t>Volle Reife der Avocadobäume erreicht. Maximale Produktion und höchste Erträge</t>
  </si>
  <si>
    <t>INVESTMENT ROI</t>
  </si>
  <si>
    <t>Wachstum mit ersten Blüten und Früchten</t>
  </si>
  <si>
    <t>Preis für 1 kg Bio Avocados</t>
  </si>
  <si>
    <t>Menge in Kilos je Hektar</t>
  </si>
  <si>
    <t>Jährliche Kosten pro Hektar</t>
  </si>
  <si>
    <t>Gesamtkosten Jahr 3</t>
  </si>
  <si>
    <t>Gesamtkosten Jahr 4</t>
  </si>
  <si>
    <t>GEWINN</t>
  </si>
  <si>
    <t>Im Posten Management ist folgendes  inbegriffen:</t>
  </si>
  <si>
    <t>Fabrikanlage zur Reinigung, Klassifizierung, Wiegen, Etikettierung und Verpackung.</t>
  </si>
  <si>
    <t>2 Hektar Land für Fabrik, Gebäude und Anlagen</t>
  </si>
  <si>
    <t>Solaranlage, Notstromaggregat</t>
  </si>
  <si>
    <t>Toyota Hilux Pritsche 4x4</t>
  </si>
  <si>
    <t>Gebäude für Verwaltung, Werkzeuge, Fuhrpark, usw.</t>
  </si>
  <si>
    <t>Avocado Bäumchen der Sorte Hass geklont einjährig</t>
  </si>
  <si>
    <t>Holzhäuser für festangestelltes Personal</t>
  </si>
  <si>
    <t>Ausfuhrkosten + Container40RF Transport Rotterdam</t>
  </si>
  <si>
    <t>KG</t>
  </si>
  <si>
    <t xml:space="preserve">ROI Im sechsten Jahr </t>
  </si>
  <si>
    <t>Gesamtinvestition pro Hektar bis zum vierten Jahr</t>
  </si>
  <si>
    <t>GESAMT IN EURO</t>
  </si>
  <si>
    <t>GESAMT IN COP</t>
  </si>
  <si>
    <t>Euro Wert in COP:</t>
  </si>
  <si>
    <t>TOTAL IN COP + 5% Inflation jährlich</t>
  </si>
  <si>
    <t>TOTAL IN EURO + 5% Inflation jährlich</t>
  </si>
  <si>
    <t>Anfangsjahre und Wachstum der Bäume</t>
  </si>
  <si>
    <t xml:space="preserve">Beginn der eigentlichen Produktion </t>
  </si>
  <si>
    <t>Ausfuhrkosten + Container40RF Transport CRT &gt; Rotterdam</t>
  </si>
  <si>
    <t>Gesamtinvestition</t>
  </si>
  <si>
    <t>Nettogewinn</t>
  </si>
  <si>
    <t>Traktor, Anhänger, diverse Hilfsgeräte für Saat, Ernte und Instandhaltung.</t>
  </si>
  <si>
    <t>Baggerlader + Bobcat mit Meisel</t>
  </si>
  <si>
    <t>Im Posten Administrativ ist folgendes  inbegriffen:</t>
  </si>
  <si>
    <t>Jährliche Grundsteuer für die gesamte Finca</t>
  </si>
  <si>
    <t xml:space="preserve">Beladungs und Abfertigungsanlage für Container </t>
  </si>
  <si>
    <t>EUR - COP vom 27.03.2019</t>
  </si>
  <si>
    <t>CASH FLOW / KOSTEN UND ERTRÄGE BERECHNET AUF 10 JAHRE</t>
  </si>
  <si>
    <t>Klima und Ernteausfall Versicherung bei Mapfre Colombia</t>
  </si>
  <si>
    <t>Lohn, Krankenkasse + Sozialabgaben für 40 Angestellte</t>
  </si>
  <si>
    <t>Labor mit kompletter Ausrüstung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</si>
</sst>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&quot;$ &quot;#,##0\ ;[Red]&quot;($ &quot;#,##0\)"/>
    <numFmt numFmtId="165" formatCode="#,##0.00;[Red]#,##0.00"/>
    <numFmt numFmtId="166" formatCode="&quot;$ &quot;#,##0.00;[Red]&quot;$ &quot;#,##0.00"/>
    <numFmt numFmtId="167" formatCode="[$$-240A]#,##0.00;[Red]\([$$-240A]#,##0.00\)"/>
    <numFmt numFmtId="168" formatCode="&quot;$&quot;\ #,##0.00;[Red]&quot;$&quot;\ #,##0.00"/>
    <numFmt numFmtId="169" formatCode="#,##0.00\ [$€-407];[Red]#,##0.00\ [$€-407]"/>
    <numFmt numFmtId="170" formatCode="&quot;$&quot;\ #,##0;[Red]&quot;$&quot;\ #,##0"/>
    <numFmt numFmtId="171" formatCode="[$$-240A]\ #,##0;[Red][$$-240A]\ #,##0"/>
    <numFmt numFmtId="172" formatCode="#,##0\ [$€-407];[Red]#,##0\ [$€-407]"/>
    <numFmt numFmtId="173" formatCode="#,##0;[Red]#,##0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B05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9A870"/>
        <bgColor rgb="FFF68E76"/>
      </patternFill>
    </fill>
    <fill>
      <patternFill patternType="solid">
        <fgColor rgb="FFFFF9AE"/>
        <bgColor rgb="FFFFFFCC"/>
      </patternFill>
    </fill>
    <fill>
      <patternFill patternType="solid">
        <fgColor rgb="FF59C5C7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B7DEE8"/>
        <bgColor rgb="FF99CCFF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 tint="0.59999389629810485"/>
        <bgColor indexed="65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0" fillId="18" borderId="18" applyNumberFormat="0" applyFont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" fillId="21" borderId="0" applyNumberFormat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66" fontId="0" fillId="0" borderId="1" xfId="0" applyNumberFormat="1" applyBorder="1"/>
    <xf numFmtId="9" fontId="0" fillId="0" borderId="0" xfId="0" applyNumberFormat="1" applyAlignment="1">
      <alignment horizontal="center"/>
    </xf>
    <xf numFmtId="0" fontId="0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6" fontId="4" fillId="5" borderId="1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0" fillId="0" borderId="2" xfId="0" applyFont="1" applyBorder="1"/>
    <xf numFmtId="166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66" fontId="0" fillId="0" borderId="2" xfId="0" applyNumberFormat="1" applyBorder="1"/>
    <xf numFmtId="164" fontId="0" fillId="0" borderId="1" xfId="0" applyNumberFormat="1" applyBorder="1"/>
    <xf numFmtId="0" fontId="0" fillId="0" borderId="3" xfId="0" applyFont="1" applyBorder="1"/>
    <xf numFmtId="0" fontId="0" fillId="0" borderId="0" xfId="0" applyAlignment="1"/>
    <xf numFmtId="0" fontId="0" fillId="0" borderId="0" xfId="0" applyFont="1" applyAlignment="1">
      <alignment vertical="center"/>
    </xf>
    <xf numFmtId="166" fontId="0" fillId="0" borderId="0" xfId="0" applyNumberFormat="1"/>
    <xf numFmtId="167" fontId="0" fillId="0" borderId="0" xfId="0" applyNumberFormat="1"/>
    <xf numFmtId="0" fontId="0" fillId="0" borderId="0" xfId="0" applyFill="1"/>
    <xf numFmtId="168" fontId="0" fillId="0" borderId="0" xfId="0" applyNumberFormat="1"/>
    <xf numFmtId="0" fontId="0" fillId="0" borderId="0" xfId="0" applyFill="1" applyBorder="1" applyAlignment="1">
      <alignment horizontal="center"/>
    </xf>
    <xf numFmtId="168" fontId="0" fillId="0" borderId="0" xfId="0" applyNumberFormat="1" applyFill="1" applyBorder="1"/>
    <xf numFmtId="168" fontId="6" fillId="0" borderId="0" xfId="0" applyNumberFormat="1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68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7" fontId="0" fillId="0" borderId="0" xfId="0" applyNumberFormat="1" applyFill="1" applyBorder="1"/>
    <xf numFmtId="0" fontId="7" fillId="0" borderId="0" xfId="0" applyFont="1" applyFill="1" applyBorder="1" applyAlignment="1">
      <alignment horizontal="center"/>
    </xf>
    <xf numFmtId="168" fontId="8" fillId="0" borderId="0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/>
    </xf>
    <xf numFmtId="0" fontId="7" fillId="9" borderId="15" xfId="0" applyFont="1" applyFill="1" applyBorder="1" applyAlignment="1">
      <alignment horizontal="center"/>
    </xf>
    <xf numFmtId="169" fontId="0" fillId="0" borderId="15" xfId="0" applyNumberFormat="1" applyFill="1" applyBorder="1" applyAlignment="1">
      <alignment horizontal="center"/>
    </xf>
    <xf numFmtId="170" fontId="0" fillId="0" borderId="16" xfId="0" applyNumberFormat="1" applyFill="1" applyBorder="1" applyAlignment="1">
      <alignment horizontal="center"/>
    </xf>
    <xf numFmtId="169" fontId="0" fillId="0" borderId="13" xfId="0" applyNumberFormat="1" applyBorder="1" applyAlignment="1">
      <alignment horizontal="center"/>
    </xf>
    <xf numFmtId="170" fontId="0" fillId="0" borderId="14" xfId="0" applyNumberFormat="1" applyBorder="1" applyAlignment="1">
      <alignment horizontal="center"/>
    </xf>
    <xf numFmtId="170" fontId="0" fillId="0" borderId="0" xfId="0" applyNumberFormat="1" applyAlignment="1">
      <alignment horizontal="center"/>
    </xf>
    <xf numFmtId="173" fontId="0" fillId="0" borderId="1" xfId="0" applyNumberFormat="1" applyBorder="1"/>
    <xf numFmtId="170" fontId="0" fillId="0" borderId="1" xfId="0" applyNumberFormat="1" applyBorder="1"/>
    <xf numFmtId="170" fontId="2" fillId="5" borderId="1" xfId="0" applyNumberFormat="1" applyFont="1" applyFill="1" applyBorder="1" applyAlignment="1">
      <alignment horizontal="center"/>
    </xf>
    <xf numFmtId="170" fontId="0" fillId="0" borderId="2" xfId="0" applyNumberFormat="1" applyBorder="1"/>
    <xf numFmtId="170" fontId="5" fillId="0" borderId="2" xfId="0" applyNumberFormat="1" applyFont="1" applyBorder="1" applyAlignment="1">
      <alignment horizontal="center"/>
    </xf>
    <xf numFmtId="173" fontId="0" fillId="0" borderId="0" xfId="0" applyNumberFormat="1"/>
    <xf numFmtId="170" fontId="0" fillId="0" borderId="1" xfId="0" applyNumberFormat="1" applyFont="1" applyBorder="1" applyAlignment="1">
      <alignment horizontal="right"/>
    </xf>
    <xf numFmtId="170" fontId="4" fillId="5" borderId="1" xfId="0" applyNumberFormat="1" applyFont="1" applyFill="1" applyBorder="1" applyAlignment="1">
      <alignment horizontal="center"/>
    </xf>
    <xf numFmtId="170" fontId="0" fillId="0" borderId="1" xfId="0" applyNumberFormat="1" applyBorder="1" applyAlignment="1">
      <alignment horizontal="right"/>
    </xf>
    <xf numFmtId="172" fontId="0" fillId="0" borderId="0" xfId="0" applyNumberFormat="1"/>
    <xf numFmtId="173" fontId="0" fillId="0" borderId="0" xfId="0" applyNumberFormat="1" applyAlignment="1">
      <alignment horizontal="center"/>
    </xf>
    <xf numFmtId="169" fontId="0" fillId="12" borderId="14" xfId="0" applyNumberFormat="1" applyFont="1" applyFill="1" applyBorder="1" applyAlignment="1">
      <alignment vertical="center"/>
    </xf>
    <xf numFmtId="169" fontId="0" fillId="9" borderId="14" xfId="0" applyNumberFormat="1" applyFont="1" applyFill="1" applyBorder="1" applyAlignment="1">
      <alignment vertical="center"/>
    </xf>
    <xf numFmtId="0" fontId="0" fillId="9" borderId="14" xfId="0" applyFill="1" applyBorder="1" applyAlignment="1">
      <alignment horizontal="right"/>
    </xf>
    <xf numFmtId="0" fontId="0" fillId="12" borderId="14" xfId="0" applyFill="1" applyBorder="1" applyAlignment="1">
      <alignment horizontal="right"/>
    </xf>
    <xf numFmtId="0" fontId="12" fillId="20" borderId="17" xfId="3" applyBorder="1" applyAlignment="1">
      <alignment horizontal="center" vertical="center"/>
    </xf>
    <xf numFmtId="172" fontId="12" fillId="20" borderId="17" xfId="3" applyNumberFormat="1" applyBorder="1" applyAlignment="1">
      <alignment horizontal="right" vertical="center"/>
    </xf>
    <xf numFmtId="172" fontId="0" fillId="12" borderId="14" xfId="0" applyNumberFormat="1" applyFill="1" applyBorder="1"/>
    <xf numFmtId="172" fontId="0" fillId="12" borderId="7" xfId="0" applyNumberFormat="1" applyFill="1" applyBorder="1"/>
    <xf numFmtId="172" fontId="8" fillId="12" borderId="16" xfId="0" applyNumberFormat="1" applyFont="1" applyFill="1" applyBorder="1"/>
    <xf numFmtId="172" fontId="0" fillId="9" borderId="14" xfId="0" applyNumberFormat="1" applyFill="1" applyBorder="1"/>
    <xf numFmtId="172" fontId="8" fillId="9" borderId="16" xfId="0" applyNumberFormat="1" applyFont="1" applyFill="1" applyBorder="1"/>
    <xf numFmtId="172" fontId="6" fillId="12" borderId="16" xfId="0" applyNumberFormat="1" applyFont="1" applyFill="1" applyBorder="1"/>
    <xf numFmtId="172" fontId="6" fillId="9" borderId="16" xfId="0" applyNumberFormat="1" applyFont="1" applyFill="1" applyBorder="1"/>
    <xf numFmtId="0" fontId="7" fillId="0" borderId="0" xfId="0" applyFont="1"/>
    <xf numFmtId="0" fontId="11" fillId="18" borderId="18" xfId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170" fontId="0" fillId="7" borderId="0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171" fontId="0" fillId="7" borderId="0" xfId="0" applyNumberForma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2" fontId="0" fillId="7" borderId="0" xfId="0" applyNumberFormat="1" applyFill="1" applyBorder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67" fontId="0" fillId="7" borderId="0" xfId="0" applyNumberFormat="1" applyFill="1" applyBorder="1" applyAlignment="1">
      <alignment horizontal="center" vertical="center"/>
    </xf>
    <xf numFmtId="172" fontId="0" fillId="7" borderId="0" xfId="0" applyNumberFormat="1" applyFill="1" applyBorder="1" applyAlignment="1">
      <alignment horizontal="center"/>
    </xf>
    <xf numFmtId="166" fontId="0" fillId="7" borderId="0" xfId="0" applyNumberFormat="1" applyFill="1" applyBorder="1" applyAlignment="1">
      <alignment horizontal="center"/>
    </xf>
    <xf numFmtId="0" fontId="12" fillId="19" borderId="4" xfId="2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/>
    <xf numFmtId="0" fontId="7" fillId="16" borderId="4" xfId="0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horizontal="center" vertical="center"/>
    </xf>
    <xf numFmtId="0" fontId="7" fillId="16" borderId="8" xfId="0" applyFont="1" applyFill="1" applyBorder="1" applyAlignment="1">
      <alignment horizontal="center" vertical="center"/>
    </xf>
    <xf numFmtId="0" fontId="7" fillId="16" borderId="9" xfId="0" applyFont="1" applyFill="1" applyBorder="1" applyAlignment="1">
      <alignment horizontal="center" vertical="center"/>
    </xf>
    <xf numFmtId="172" fontId="9" fillId="11" borderId="15" xfId="0" applyNumberFormat="1" applyFont="1" applyFill="1" applyBorder="1" applyAlignment="1">
      <alignment horizontal="center" vertical="center"/>
    </xf>
    <xf numFmtId="172" fontId="9" fillId="11" borderId="16" xfId="0" applyNumberFormat="1" applyFont="1" applyFill="1" applyBorder="1" applyAlignment="1">
      <alignment horizontal="center" vertical="center"/>
    </xf>
    <xf numFmtId="0" fontId="0" fillId="17" borderId="13" xfId="0" applyFill="1" applyBorder="1" applyAlignment="1">
      <alignment horizontal="center"/>
    </xf>
    <xf numFmtId="0" fontId="0" fillId="17" borderId="14" xfId="0" applyFill="1" applyBorder="1" applyAlignment="1">
      <alignment horizontal="center"/>
    </xf>
    <xf numFmtId="0" fontId="0" fillId="13" borderId="11" xfId="0" applyFill="1" applyBorder="1" applyAlignment="1">
      <alignment horizontal="center" vertical="justify"/>
    </xf>
    <xf numFmtId="0" fontId="0" fillId="13" borderId="12" xfId="0" applyFill="1" applyBorder="1" applyAlignment="1">
      <alignment horizontal="center" vertical="justify"/>
    </xf>
    <xf numFmtId="0" fontId="0" fillId="13" borderId="13" xfId="0" applyFill="1" applyBorder="1" applyAlignment="1">
      <alignment horizontal="center" vertical="justify"/>
    </xf>
    <xf numFmtId="0" fontId="0" fillId="13" borderId="14" xfId="0" applyFill="1" applyBorder="1" applyAlignment="1">
      <alignment horizontal="center" vertical="justify"/>
    </xf>
    <xf numFmtId="0" fontId="0" fillId="17" borderId="11" xfId="0" applyFill="1" applyBorder="1" applyAlignment="1">
      <alignment horizontal="center"/>
    </xf>
    <xf numFmtId="0" fontId="0" fillId="17" borderId="12" xfId="0" applyFill="1" applyBorder="1" applyAlignment="1">
      <alignment horizontal="center"/>
    </xf>
    <xf numFmtId="0" fontId="0" fillId="15" borderId="6" xfId="0" applyFill="1" applyBorder="1" applyAlignment="1">
      <alignment horizontal="center" vertical="center"/>
    </xf>
    <xf numFmtId="0" fontId="0" fillId="15" borderId="7" xfId="0" applyFont="1" applyFill="1" applyBorder="1" applyAlignment="1">
      <alignment horizontal="center" vertical="center"/>
    </xf>
    <xf numFmtId="0" fontId="0" fillId="15" borderId="8" xfId="0" applyFont="1" applyFill="1" applyBorder="1" applyAlignment="1">
      <alignment horizontal="center" vertical="center"/>
    </xf>
    <xf numFmtId="0" fontId="0" fillId="15" borderId="9" xfId="0" applyFont="1" applyFill="1" applyBorder="1" applyAlignment="1">
      <alignment horizontal="center" vertical="center"/>
    </xf>
    <xf numFmtId="172" fontId="1" fillId="21" borderId="19" xfId="4" applyNumberFormat="1" applyBorder="1" applyAlignment="1">
      <alignment horizontal="center" vertical="center"/>
    </xf>
    <xf numFmtId="0" fontId="1" fillId="21" borderId="19" xfId="4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6" borderId="17" xfId="0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12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14" borderId="11" xfId="0" applyFont="1" applyFill="1" applyBorder="1" applyAlignment="1">
      <alignment horizontal="center" vertical="center"/>
    </xf>
    <xf numFmtId="0" fontId="0" fillId="14" borderId="12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</cellXfs>
  <cellStyles count="5">
    <cellStyle name="40% - Énfasis6" xfId="4" builtinId="51"/>
    <cellStyle name="Énfasis1" xfId="2" builtinId="29"/>
    <cellStyle name="Énfasis3" xfId="3" builtinId="37"/>
    <cellStyle name="Normal" xfId="0" builtinId="0"/>
    <cellStyle name="Notas" xfId="1" builtinId="1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68E76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9AE"/>
      <rgbColor rgb="FF99CCFF"/>
      <rgbColor rgb="FFFF99CC"/>
      <rgbColor rgb="FFCC99FF"/>
      <rgbColor rgb="FFF9A870"/>
      <rgbColor rgb="FF3366FF"/>
      <rgbColor rgb="FF59C5C7"/>
      <rgbColor rgb="FF92D05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zoomScale="120" zoomScaleNormal="120" workbookViewId="0">
      <selection sqref="A1:E1"/>
    </sheetView>
  </sheetViews>
  <sheetFormatPr baseColWidth="10" defaultColWidth="9.140625" defaultRowHeight="15" x14ac:dyDescent="0.25"/>
  <cols>
    <col min="1" max="1" width="54.28515625" customWidth="1"/>
    <col min="2" max="2" width="22.28515625" style="1" customWidth="1"/>
    <col min="3" max="3" width="8.42578125" style="1" customWidth="1"/>
    <col min="4" max="4" width="14.28515625" style="2" customWidth="1"/>
    <col min="5" max="5" width="15.28515625" style="2" customWidth="1"/>
    <col min="6" max="6" width="1.7109375" customWidth="1"/>
    <col min="7" max="10" width="9.140625" customWidth="1"/>
    <col min="11" max="1025" width="8.42578125" customWidth="1"/>
  </cols>
  <sheetData>
    <row r="1" spans="1:7" ht="30.75" customHeight="1" x14ac:dyDescent="0.25">
      <c r="A1" s="94" t="s">
        <v>75</v>
      </c>
      <c r="B1" s="94"/>
      <c r="C1" s="94"/>
      <c r="D1" s="94"/>
      <c r="E1" s="94"/>
    </row>
    <row r="2" spans="1:7" x14ac:dyDescent="0.25">
      <c r="A2" s="95" t="s">
        <v>74</v>
      </c>
      <c r="B2" s="95"/>
      <c r="C2" s="95"/>
      <c r="D2" s="95"/>
      <c r="E2" s="95"/>
      <c r="G2" s="3"/>
    </row>
    <row r="3" spans="1:7" x14ac:dyDescent="0.25">
      <c r="A3" s="4" t="s">
        <v>0</v>
      </c>
      <c r="B3" s="5" t="s">
        <v>1</v>
      </c>
      <c r="C3" s="4" t="s">
        <v>2</v>
      </c>
      <c r="D3" s="6" t="s">
        <v>83</v>
      </c>
      <c r="E3" s="7" t="s">
        <v>4</v>
      </c>
    </row>
    <row r="4" spans="1:7" x14ac:dyDescent="0.25">
      <c r="A4" s="8" t="s">
        <v>5</v>
      </c>
      <c r="B4" s="9" t="s">
        <v>82</v>
      </c>
      <c r="C4" s="9">
        <v>1</v>
      </c>
      <c r="D4" s="75">
        <v>150000</v>
      </c>
      <c r="E4" s="77">
        <f t="shared" ref="E4:E19" si="0">C4*D4</f>
        <v>150000</v>
      </c>
    </row>
    <row r="5" spans="1:7" x14ac:dyDescent="0.25">
      <c r="A5" s="10" t="s">
        <v>76</v>
      </c>
      <c r="B5" s="9" t="s">
        <v>81</v>
      </c>
      <c r="C5" s="9">
        <v>16</v>
      </c>
      <c r="D5" s="70">
        <v>40000</v>
      </c>
      <c r="E5" s="70">
        <f t="shared" si="0"/>
        <v>640000</v>
      </c>
    </row>
    <row r="6" spans="1:7" x14ac:dyDescent="0.25">
      <c r="A6" s="10" t="s">
        <v>6</v>
      </c>
      <c r="B6" s="9" t="s">
        <v>81</v>
      </c>
      <c r="C6" s="9">
        <v>3</v>
      </c>
      <c r="D6" s="70">
        <v>40000</v>
      </c>
      <c r="E6" s="70">
        <f t="shared" si="0"/>
        <v>120000</v>
      </c>
    </row>
    <row r="7" spans="1:7" x14ac:dyDescent="0.25">
      <c r="A7" s="10" t="s">
        <v>77</v>
      </c>
      <c r="B7" s="9" t="s">
        <v>81</v>
      </c>
      <c r="C7" s="9">
        <v>15</v>
      </c>
      <c r="D7" s="70">
        <v>40000</v>
      </c>
      <c r="E7" s="70">
        <f t="shared" si="0"/>
        <v>600000</v>
      </c>
    </row>
    <row r="8" spans="1:7" x14ac:dyDescent="0.25">
      <c r="A8" s="10" t="s">
        <v>56</v>
      </c>
      <c r="B8" s="9" t="s">
        <v>81</v>
      </c>
      <c r="C8" s="9">
        <v>6</v>
      </c>
      <c r="D8" s="70">
        <v>40000</v>
      </c>
      <c r="E8" s="70">
        <f t="shared" si="0"/>
        <v>240000</v>
      </c>
    </row>
    <row r="9" spans="1:7" x14ac:dyDescent="0.25">
      <c r="A9" s="10" t="s">
        <v>57</v>
      </c>
      <c r="B9" s="9" t="s">
        <v>81</v>
      </c>
      <c r="C9" s="9">
        <v>15</v>
      </c>
      <c r="D9" s="70">
        <v>40000</v>
      </c>
      <c r="E9" s="70">
        <f t="shared" si="0"/>
        <v>600000</v>
      </c>
    </row>
    <row r="10" spans="1:7" x14ac:dyDescent="0.25">
      <c r="A10" s="10" t="s">
        <v>7</v>
      </c>
      <c r="B10" s="9" t="s">
        <v>81</v>
      </c>
      <c r="C10" s="9">
        <v>10</v>
      </c>
      <c r="D10" s="70">
        <v>40000</v>
      </c>
      <c r="E10" s="70">
        <f t="shared" si="0"/>
        <v>400000</v>
      </c>
    </row>
    <row r="11" spans="1:7" x14ac:dyDescent="0.25">
      <c r="A11" s="10" t="s">
        <v>58</v>
      </c>
      <c r="B11" s="9" t="s">
        <v>81</v>
      </c>
      <c r="C11" s="12">
        <v>5</v>
      </c>
      <c r="D11" s="70">
        <v>40000</v>
      </c>
      <c r="E11" s="70">
        <f t="shared" si="0"/>
        <v>200000</v>
      </c>
    </row>
    <row r="12" spans="1:7" x14ac:dyDescent="0.25">
      <c r="A12" s="10" t="s">
        <v>8</v>
      </c>
      <c r="B12" s="9" t="s">
        <v>81</v>
      </c>
      <c r="C12" s="9">
        <v>6</v>
      </c>
      <c r="D12" s="70">
        <v>40000</v>
      </c>
      <c r="E12" s="70">
        <f t="shared" si="0"/>
        <v>240000</v>
      </c>
    </row>
    <row r="13" spans="1:7" x14ac:dyDescent="0.25">
      <c r="A13" s="10" t="s">
        <v>9</v>
      </c>
      <c r="B13" s="9" t="s">
        <v>81</v>
      </c>
      <c r="C13" s="9">
        <v>20</v>
      </c>
      <c r="D13" s="70">
        <v>40000</v>
      </c>
      <c r="E13" s="70">
        <f t="shared" si="0"/>
        <v>800000</v>
      </c>
    </row>
    <row r="14" spans="1:7" x14ac:dyDescent="0.25">
      <c r="A14" s="10" t="s">
        <v>10</v>
      </c>
      <c r="B14" s="9" t="s">
        <v>81</v>
      </c>
      <c r="C14" s="12">
        <v>6</v>
      </c>
      <c r="D14" s="70">
        <v>40000</v>
      </c>
      <c r="E14" s="70">
        <f t="shared" si="0"/>
        <v>240000</v>
      </c>
    </row>
    <row r="15" spans="1:7" x14ac:dyDescent="0.25">
      <c r="A15" s="10" t="s">
        <v>59</v>
      </c>
      <c r="B15" s="9" t="s">
        <v>81</v>
      </c>
      <c r="C15" s="12">
        <v>40</v>
      </c>
      <c r="D15" s="70">
        <v>40000</v>
      </c>
      <c r="E15" s="70">
        <f t="shared" si="0"/>
        <v>1600000</v>
      </c>
    </row>
    <row r="16" spans="1:7" x14ac:dyDescent="0.25">
      <c r="A16" s="10" t="s">
        <v>60</v>
      </c>
      <c r="B16" s="9" t="s">
        <v>81</v>
      </c>
      <c r="C16" s="12">
        <v>9</v>
      </c>
      <c r="D16" s="70">
        <v>40000</v>
      </c>
      <c r="E16" s="70">
        <f t="shared" si="0"/>
        <v>360000</v>
      </c>
    </row>
    <row r="17" spans="1:5" x14ac:dyDescent="0.25">
      <c r="A17" s="10" t="s">
        <v>12</v>
      </c>
      <c r="B17" s="9" t="s">
        <v>81</v>
      </c>
      <c r="C17" s="12">
        <v>1</v>
      </c>
      <c r="D17" s="70">
        <v>40000</v>
      </c>
      <c r="E17" s="70">
        <f t="shared" si="0"/>
        <v>40000</v>
      </c>
    </row>
    <row r="18" spans="1:5" x14ac:dyDescent="0.25">
      <c r="A18" s="10" t="s">
        <v>61</v>
      </c>
      <c r="B18" s="9" t="s">
        <v>81</v>
      </c>
      <c r="C18" s="12">
        <v>6</v>
      </c>
      <c r="D18" s="70">
        <v>40000</v>
      </c>
      <c r="E18" s="70">
        <f t="shared" si="0"/>
        <v>240000</v>
      </c>
    </row>
    <row r="19" spans="1:5" x14ac:dyDescent="0.25">
      <c r="A19" s="10" t="s">
        <v>13</v>
      </c>
      <c r="B19" s="9" t="s">
        <v>81</v>
      </c>
      <c r="C19" s="12">
        <v>12</v>
      </c>
      <c r="D19" s="70">
        <v>40000</v>
      </c>
      <c r="E19" s="70">
        <f t="shared" si="0"/>
        <v>480000</v>
      </c>
    </row>
    <row r="20" spans="1:5" x14ac:dyDescent="0.25">
      <c r="A20" s="10" t="s">
        <v>14</v>
      </c>
      <c r="B20" s="9" t="s">
        <v>81</v>
      </c>
      <c r="C20" s="9">
        <v>13</v>
      </c>
      <c r="D20" s="70">
        <v>40000</v>
      </c>
      <c r="E20" s="70">
        <v>520000</v>
      </c>
    </row>
    <row r="21" spans="1:5" x14ac:dyDescent="0.25">
      <c r="A21" s="10" t="s">
        <v>62</v>
      </c>
      <c r="B21" s="9" t="s">
        <v>81</v>
      </c>
      <c r="C21" s="12">
        <v>3</v>
      </c>
      <c r="D21" s="70">
        <v>40000</v>
      </c>
      <c r="E21" s="70">
        <v>120000</v>
      </c>
    </row>
    <row r="22" spans="1:5" x14ac:dyDescent="0.25">
      <c r="A22" s="96" t="s">
        <v>15</v>
      </c>
      <c r="B22" s="96"/>
      <c r="C22" s="96"/>
      <c r="D22" s="96"/>
      <c r="E22" s="70">
        <f>SUM(E4:E21)</f>
        <v>7590000</v>
      </c>
    </row>
    <row r="25" spans="1:5" x14ac:dyDescent="0.25">
      <c r="C25" s="3"/>
    </row>
    <row r="26" spans="1:5" x14ac:dyDescent="0.25">
      <c r="A26" s="95" t="s">
        <v>85</v>
      </c>
      <c r="B26" s="95"/>
      <c r="C26" s="95"/>
      <c r="D26" s="95"/>
      <c r="E26" s="95"/>
    </row>
    <row r="27" spans="1:5" x14ac:dyDescent="0.25">
      <c r="A27" s="4" t="s">
        <v>0</v>
      </c>
      <c r="B27" s="5" t="s">
        <v>1</v>
      </c>
      <c r="C27" s="4" t="s">
        <v>2</v>
      </c>
      <c r="D27" s="6" t="s">
        <v>83</v>
      </c>
      <c r="E27" s="7" t="s">
        <v>4</v>
      </c>
    </row>
    <row r="28" spans="1:5" x14ac:dyDescent="0.25">
      <c r="A28" s="10" t="s">
        <v>107</v>
      </c>
      <c r="B28" s="9" t="s">
        <v>81</v>
      </c>
      <c r="C28" s="9">
        <v>400</v>
      </c>
      <c r="D28" s="70">
        <v>40000</v>
      </c>
      <c r="E28" s="70">
        <f t="shared" ref="E28:E34" si="1">C28*D28</f>
        <v>16000000</v>
      </c>
    </row>
    <row r="29" spans="1:5" x14ac:dyDescent="0.25">
      <c r="A29" s="10" t="s">
        <v>63</v>
      </c>
      <c r="B29" s="9" t="s">
        <v>78</v>
      </c>
      <c r="C29" s="9">
        <v>24</v>
      </c>
      <c r="D29" s="70">
        <v>15000</v>
      </c>
      <c r="E29" s="70">
        <f t="shared" si="1"/>
        <v>360000</v>
      </c>
    </row>
    <row r="30" spans="1:5" x14ac:dyDescent="0.25">
      <c r="A30" s="10" t="s">
        <v>16</v>
      </c>
      <c r="B30" s="9" t="s">
        <v>79</v>
      </c>
      <c r="C30" s="12">
        <v>16</v>
      </c>
      <c r="D30" s="70">
        <v>9500</v>
      </c>
      <c r="E30" s="70">
        <f t="shared" si="1"/>
        <v>152000</v>
      </c>
    </row>
    <row r="31" spans="1:5" x14ac:dyDescent="0.25">
      <c r="A31" s="10" t="s">
        <v>17</v>
      </c>
      <c r="B31" s="9" t="s">
        <v>80</v>
      </c>
      <c r="C31" s="12">
        <v>2</v>
      </c>
      <c r="D31" s="70">
        <v>12000</v>
      </c>
      <c r="E31" s="70">
        <f t="shared" si="1"/>
        <v>24000</v>
      </c>
    </row>
    <row r="32" spans="1:5" x14ac:dyDescent="0.25">
      <c r="A32" s="10" t="s">
        <v>64</v>
      </c>
      <c r="B32" s="9" t="s">
        <v>80</v>
      </c>
      <c r="C32" s="12">
        <v>2</v>
      </c>
      <c r="D32" s="70">
        <v>15000</v>
      </c>
      <c r="E32" s="70">
        <f t="shared" si="1"/>
        <v>30000</v>
      </c>
    </row>
    <row r="33" spans="1:9" x14ac:dyDescent="0.25">
      <c r="A33" s="10" t="s">
        <v>65</v>
      </c>
      <c r="B33" s="12" t="s">
        <v>78</v>
      </c>
      <c r="C33" s="12">
        <v>4</v>
      </c>
      <c r="D33" s="70">
        <v>130000</v>
      </c>
      <c r="E33" s="70">
        <f t="shared" si="1"/>
        <v>520000</v>
      </c>
    </row>
    <row r="34" spans="1:9" x14ac:dyDescent="0.25">
      <c r="A34" s="10" t="s">
        <v>18</v>
      </c>
      <c r="B34" s="9" t="s">
        <v>19</v>
      </c>
      <c r="C34" s="12">
        <v>1</v>
      </c>
      <c r="D34" s="70">
        <v>1128000</v>
      </c>
      <c r="E34" s="70">
        <f t="shared" si="1"/>
        <v>1128000</v>
      </c>
    </row>
    <row r="35" spans="1:9" x14ac:dyDescent="0.25">
      <c r="A35" s="96" t="s">
        <v>15</v>
      </c>
      <c r="B35" s="96"/>
      <c r="C35" s="96"/>
      <c r="D35" s="96"/>
      <c r="E35" s="70">
        <f>SUM(E28:E34)</f>
        <v>18214000</v>
      </c>
      <c r="I35" s="14"/>
    </row>
    <row r="36" spans="1:9" x14ac:dyDescent="0.25">
      <c r="I36" s="1"/>
    </row>
    <row r="37" spans="1:9" x14ac:dyDescent="0.25">
      <c r="I37" s="1"/>
    </row>
    <row r="38" spans="1:9" x14ac:dyDescent="0.25">
      <c r="I38" s="1"/>
    </row>
    <row r="39" spans="1:9" x14ac:dyDescent="0.25">
      <c r="A39" s="95" t="s">
        <v>20</v>
      </c>
      <c r="B39" s="95"/>
      <c r="C39" s="95"/>
      <c r="D39" s="95"/>
      <c r="E39" s="95"/>
      <c r="I39" s="1"/>
    </row>
    <row r="40" spans="1:9" x14ac:dyDescent="0.25">
      <c r="A40" s="4" t="s">
        <v>0</v>
      </c>
      <c r="B40" s="5" t="s">
        <v>1</v>
      </c>
      <c r="C40" s="4" t="s">
        <v>2</v>
      </c>
      <c r="D40" s="6" t="s">
        <v>83</v>
      </c>
      <c r="E40" s="7" t="s">
        <v>4</v>
      </c>
      <c r="I40" s="1"/>
    </row>
    <row r="41" spans="1:9" x14ac:dyDescent="0.25">
      <c r="A41" s="15"/>
      <c r="B41" s="16"/>
      <c r="C41" s="17"/>
      <c r="D41" s="76"/>
      <c r="E41" s="71"/>
    </row>
    <row r="42" spans="1:9" x14ac:dyDescent="0.25">
      <c r="A42" s="10" t="s">
        <v>66</v>
      </c>
      <c r="B42" s="9" t="s">
        <v>81</v>
      </c>
      <c r="C42" s="12">
        <v>1</v>
      </c>
      <c r="D42" s="70">
        <v>200000</v>
      </c>
      <c r="E42" s="70">
        <f t="shared" ref="E42:E52" si="2">C42*D42</f>
        <v>200000</v>
      </c>
    </row>
    <row r="43" spans="1:9" x14ac:dyDescent="0.25">
      <c r="A43" s="10" t="s">
        <v>67</v>
      </c>
      <c r="B43" s="9" t="s">
        <v>81</v>
      </c>
      <c r="C43" s="12">
        <v>2</v>
      </c>
      <c r="D43" s="70">
        <v>190000</v>
      </c>
      <c r="E43" s="70">
        <f t="shared" si="2"/>
        <v>380000</v>
      </c>
    </row>
    <row r="44" spans="1:9" x14ac:dyDescent="0.25">
      <c r="A44" s="10" t="s">
        <v>22</v>
      </c>
      <c r="B44" s="9" t="s">
        <v>23</v>
      </c>
      <c r="C44" s="12">
        <v>1</v>
      </c>
      <c r="D44" s="70">
        <v>300000</v>
      </c>
      <c r="E44" s="70">
        <f t="shared" si="2"/>
        <v>300000</v>
      </c>
    </row>
    <row r="45" spans="1:9" x14ac:dyDescent="0.25">
      <c r="A45" s="10" t="s">
        <v>68</v>
      </c>
      <c r="B45" s="9" t="s">
        <v>23</v>
      </c>
      <c r="C45" s="12">
        <v>1</v>
      </c>
      <c r="D45" s="70">
        <v>300000</v>
      </c>
      <c r="E45" s="70">
        <f t="shared" si="2"/>
        <v>300000</v>
      </c>
    </row>
    <row r="46" spans="1:9" x14ac:dyDescent="0.25">
      <c r="A46" s="10" t="s">
        <v>25</v>
      </c>
      <c r="B46" s="9" t="s">
        <v>81</v>
      </c>
      <c r="C46" s="20">
        <v>1</v>
      </c>
      <c r="D46" s="70">
        <v>30000</v>
      </c>
      <c r="E46" s="70">
        <f t="shared" si="2"/>
        <v>30000</v>
      </c>
    </row>
    <row r="47" spans="1:9" x14ac:dyDescent="0.25">
      <c r="A47" s="10" t="s">
        <v>26</v>
      </c>
      <c r="B47" s="9" t="s">
        <v>81</v>
      </c>
      <c r="C47" s="12">
        <v>1</v>
      </c>
      <c r="D47" s="70">
        <v>96000</v>
      </c>
      <c r="E47" s="70">
        <f t="shared" si="2"/>
        <v>96000</v>
      </c>
    </row>
    <row r="48" spans="1:9" x14ac:dyDescent="0.25">
      <c r="A48" s="10" t="s">
        <v>69</v>
      </c>
      <c r="B48" s="9" t="s">
        <v>81</v>
      </c>
      <c r="C48" s="12">
        <v>1</v>
      </c>
      <c r="D48" s="70">
        <v>250000</v>
      </c>
      <c r="E48" s="70">
        <f t="shared" si="2"/>
        <v>250000</v>
      </c>
    </row>
    <row r="49" spans="1:9" x14ac:dyDescent="0.25">
      <c r="A49" s="10" t="s">
        <v>27</v>
      </c>
      <c r="B49" s="9" t="s">
        <v>81</v>
      </c>
      <c r="C49" s="12">
        <v>1</v>
      </c>
      <c r="D49" s="70">
        <v>2500000</v>
      </c>
      <c r="E49" s="70">
        <f t="shared" si="2"/>
        <v>2500000</v>
      </c>
    </row>
    <row r="50" spans="1:9" x14ac:dyDescent="0.25">
      <c r="A50" s="10" t="s">
        <v>28</v>
      </c>
      <c r="B50" s="9" t="s">
        <v>81</v>
      </c>
      <c r="C50" s="12">
        <v>1</v>
      </c>
      <c r="D50" s="70">
        <v>1500000</v>
      </c>
      <c r="E50" s="70">
        <f t="shared" si="2"/>
        <v>1500000</v>
      </c>
    </row>
    <row r="51" spans="1:9" x14ac:dyDescent="0.25">
      <c r="A51" s="10" t="s">
        <v>70</v>
      </c>
      <c r="B51" s="9" t="s">
        <v>81</v>
      </c>
      <c r="C51" s="12">
        <v>1</v>
      </c>
      <c r="D51" s="70">
        <v>1400000</v>
      </c>
      <c r="E51" s="70">
        <f t="shared" si="2"/>
        <v>1400000</v>
      </c>
    </row>
    <row r="52" spans="1:9" x14ac:dyDescent="0.25">
      <c r="A52" s="10" t="s">
        <v>29</v>
      </c>
      <c r="B52" s="9" t="s">
        <v>81</v>
      </c>
      <c r="C52" s="12">
        <v>1</v>
      </c>
      <c r="D52" s="70">
        <v>40000</v>
      </c>
      <c r="E52" s="70">
        <f t="shared" si="2"/>
        <v>40000</v>
      </c>
    </row>
    <row r="53" spans="1:9" x14ac:dyDescent="0.25">
      <c r="A53" s="96" t="s">
        <v>15</v>
      </c>
      <c r="B53" s="96"/>
      <c r="C53" s="96"/>
      <c r="D53" s="96"/>
      <c r="E53" s="70">
        <f>SUM(E41:E52)</f>
        <v>6996000</v>
      </c>
    </row>
    <row r="54" spans="1:9" x14ac:dyDescent="0.25">
      <c r="A54" s="21"/>
      <c r="B54" s="22"/>
      <c r="C54" s="22"/>
      <c r="D54" s="23"/>
      <c r="E54" s="23"/>
      <c r="G54" s="100"/>
      <c r="H54" s="100"/>
      <c r="I54" s="100"/>
    </row>
    <row r="55" spans="1:9" x14ac:dyDescent="0.25">
      <c r="A55" s="21"/>
      <c r="B55" s="22"/>
      <c r="C55" s="22"/>
      <c r="D55" s="23"/>
      <c r="E55" s="23"/>
    </row>
    <row r="56" spans="1:9" x14ac:dyDescent="0.25">
      <c r="A56" s="21"/>
      <c r="B56" s="22"/>
      <c r="C56" s="22"/>
      <c r="D56" s="23"/>
      <c r="E56" s="23"/>
    </row>
    <row r="57" spans="1:9" x14ac:dyDescent="0.25">
      <c r="A57" s="99" t="s">
        <v>30</v>
      </c>
      <c r="B57" s="99"/>
      <c r="C57" s="99"/>
      <c r="D57" s="99"/>
      <c r="E57" s="99"/>
    </row>
    <row r="58" spans="1:9" x14ac:dyDescent="0.25">
      <c r="A58" s="24" t="s">
        <v>0</v>
      </c>
      <c r="B58" s="25" t="s">
        <v>1</v>
      </c>
      <c r="C58" s="24" t="s">
        <v>2</v>
      </c>
      <c r="D58" s="26" t="s">
        <v>83</v>
      </c>
      <c r="E58" s="27" t="s">
        <v>4</v>
      </c>
    </row>
    <row r="59" spans="1:9" x14ac:dyDescent="0.25">
      <c r="A59" s="28" t="s">
        <v>71</v>
      </c>
      <c r="B59" s="29" t="s">
        <v>19</v>
      </c>
      <c r="C59" s="30">
        <v>1</v>
      </c>
      <c r="D59" s="73">
        <v>1000000</v>
      </c>
      <c r="E59" s="72">
        <v>1000000</v>
      </c>
    </row>
    <row r="60" spans="1:9" x14ac:dyDescent="0.25">
      <c r="A60" s="21"/>
      <c r="B60" s="22"/>
      <c r="C60" s="22"/>
      <c r="D60" s="23"/>
      <c r="E60" s="23"/>
    </row>
    <row r="61" spans="1:9" x14ac:dyDescent="0.25">
      <c r="A61" s="21"/>
      <c r="B61" s="22"/>
      <c r="C61" s="22"/>
      <c r="D61" s="23"/>
      <c r="E61" s="23"/>
    </row>
    <row r="62" spans="1:9" x14ac:dyDescent="0.25">
      <c r="A62" s="21"/>
      <c r="B62" s="22"/>
      <c r="C62" s="22"/>
      <c r="D62" s="23"/>
      <c r="E62" s="23"/>
    </row>
    <row r="63" spans="1:9" x14ac:dyDescent="0.25">
      <c r="A63" s="101" t="s">
        <v>32</v>
      </c>
      <c r="B63" s="101"/>
      <c r="C63" s="102">
        <f>E22+E35+E53+E59</f>
        <v>33800000</v>
      </c>
      <c r="D63" s="102"/>
      <c r="E63" s="102"/>
    </row>
    <row r="64" spans="1:9" x14ac:dyDescent="0.25">
      <c r="A64" s="21"/>
      <c r="B64" s="22"/>
      <c r="C64" s="22"/>
      <c r="D64" s="23"/>
      <c r="E64" s="23"/>
    </row>
    <row r="65" spans="1:5" x14ac:dyDescent="0.25">
      <c r="A65" s="21"/>
      <c r="B65" s="22"/>
      <c r="C65" s="22"/>
      <c r="D65" s="23"/>
      <c r="E65" s="23"/>
    </row>
    <row r="66" spans="1:5" x14ac:dyDescent="0.25">
      <c r="A66" s="95" t="s">
        <v>33</v>
      </c>
      <c r="B66" s="95"/>
      <c r="C66" s="95"/>
      <c r="D66" s="95"/>
      <c r="E66" s="95"/>
    </row>
    <row r="67" spans="1:5" x14ac:dyDescent="0.25">
      <c r="A67" s="4" t="s">
        <v>0</v>
      </c>
      <c r="B67" s="5" t="s">
        <v>1</v>
      </c>
      <c r="C67" s="4" t="s">
        <v>2</v>
      </c>
      <c r="D67" s="6" t="s">
        <v>83</v>
      </c>
      <c r="E67" s="7" t="s">
        <v>4</v>
      </c>
    </row>
    <row r="68" spans="1:5" x14ac:dyDescent="0.25">
      <c r="A68" s="10" t="s">
        <v>72</v>
      </c>
      <c r="B68" s="12" t="s">
        <v>31</v>
      </c>
      <c r="C68" s="9">
        <v>1</v>
      </c>
      <c r="D68" s="33">
        <v>4000000</v>
      </c>
      <c r="E68" s="69">
        <f>C68*D68</f>
        <v>4000000</v>
      </c>
    </row>
    <row r="69" spans="1:5" x14ac:dyDescent="0.25">
      <c r="A69" s="10" t="s">
        <v>34</v>
      </c>
      <c r="B69" s="12" t="s">
        <v>31</v>
      </c>
      <c r="C69" s="9">
        <v>1</v>
      </c>
      <c r="D69" s="33">
        <v>9000000</v>
      </c>
      <c r="E69" s="69">
        <f>C69*D69</f>
        <v>9000000</v>
      </c>
    </row>
    <row r="70" spans="1:5" x14ac:dyDescent="0.25">
      <c r="A70" s="34" t="s">
        <v>73</v>
      </c>
      <c r="B70" s="12" t="s">
        <v>31</v>
      </c>
      <c r="C70" s="9">
        <v>1</v>
      </c>
      <c r="D70" s="2">
        <v>2000000</v>
      </c>
      <c r="E70" s="69">
        <f>C70*D70</f>
        <v>2000000</v>
      </c>
    </row>
    <row r="71" spans="1:5" x14ac:dyDescent="0.25">
      <c r="A71" s="96" t="s">
        <v>15</v>
      </c>
      <c r="B71" s="96"/>
      <c r="C71" s="96"/>
      <c r="D71" s="96"/>
      <c r="E71" s="74">
        <f>SUM(E68:E70)</f>
        <v>15000000</v>
      </c>
    </row>
    <row r="73" spans="1:5" x14ac:dyDescent="0.25">
      <c r="B73" s="1" t="s">
        <v>115</v>
      </c>
      <c r="C73" s="68">
        <f>'CASH FLOW'!B16</f>
        <v>3550</v>
      </c>
    </row>
    <row r="74" spans="1:5" x14ac:dyDescent="0.25">
      <c r="A74" s="97" t="s">
        <v>114</v>
      </c>
      <c r="B74" s="97"/>
      <c r="C74" s="98">
        <f>E22+E35+E53+E59+E71</f>
        <v>48800000</v>
      </c>
      <c r="D74" s="98"/>
      <c r="E74" s="98"/>
    </row>
    <row r="75" spans="1:5" x14ac:dyDescent="0.25">
      <c r="A75" s="103" t="s">
        <v>113</v>
      </c>
      <c r="B75" s="104"/>
      <c r="C75" s="105">
        <f>C74/C73</f>
        <v>13746.478873239437</v>
      </c>
      <c r="D75" s="106"/>
      <c r="E75" s="106"/>
    </row>
    <row r="77" spans="1:5" x14ac:dyDescent="0.25">
      <c r="A77" s="93" t="s">
        <v>101</v>
      </c>
    </row>
    <row r="78" spans="1:5" x14ac:dyDescent="0.25">
      <c r="A78" t="s">
        <v>102</v>
      </c>
    </row>
    <row r="79" spans="1:5" x14ac:dyDescent="0.25">
      <c r="A79" t="s">
        <v>127</v>
      </c>
    </row>
    <row r="80" spans="1:5" x14ac:dyDescent="0.25">
      <c r="A80" t="s">
        <v>123</v>
      </c>
    </row>
    <row r="81" spans="1:1" x14ac:dyDescent="0.25">
      <c r="A81" t="s">
        <v>124</v>
      </c>
    </row>
    <row r="82" spans="1:1" x14ac:dyDescent="0.25">
      <c r="A82" t="s">
        <v>104</v>
      </c>
    </row>
    <row r="83" spans="1:1" x14ac:dyDescent="0.25">
      <c r="A83" t="s">
        <v>106</v>
      </c>
    </row>
    <row r="84" spans="1:1" x14ac:dyDescent="0.25">
      <c r="A84" t="s">
        <v>108</v>
      </c>
    </row>
    <row r="85" spans="1:1" x14ac:dyDescent="0.25">
      <c r="A85" t="s">
        <v>103</v>
      </c>
    </row>
    <row r="86" spans="1:1" x14ac:dyDescent="0.25">
      <c r="A86" t="s">
        <v>132</v>
      </c>
    </row>
    <row r="87" spans="1:1" x14ac:dyDescent="0.25">
      <c r="A87" t="s">
        <v>105</v>
      </c>
    </row>
    <row r="89" spans="1:1" x14ac:dyDescent="0.25">
      <c r="A89" s="93" t="s">
        <v>125</v>
      </c>
    </row>
    <row r="90" spans="1:1" x14ac:dyDescent="0.25">
      <c r="A90" t="s">
        <v>131</v>
      </c>
    </row>
    <row r="91" spans="1:1" x14ac:dyDescent="0.25">
      <c r="A91" t="s">
        <v>130</v>
      </c>
    </row>
    <row r="92" spans="1:1" x14ac:dyDescent="0.25">
      <c r="A92" t="s">
        <v>126</v>
      </c>
    </row>
  </sheetData>
  <mergeCells count="17">
    <mergeCell ref="G54:I54"/>
    <mergeCell ref="A63:B63"/>
    <mergeCell ref="C63:E63"/>
    <mergeCell ref="A66:E66"/>
    <mergeCell ref="A75:B75"/>
    <mergeCell ref="C75:E75"/>
    <mergeCell ref="A39:E39"/>
    <mergeCell ref="A53:D53"/>
    <mergeCell ref="A71:D71"/>
    <mergeCell ref="A74:B74"/>
    <mergeCell ref="C74:E74"/>
    <mergeCell ref="A57:E57"/>
    <mergeCell ref="A1:E1"/>
    <mergeCell ref="A2:E2"/>
    <mergeCell ref="A22:D22"/>
    <mergeCell ref="A26:E26"/>
    <mergeCell ref="A35:D35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topLeftCell="A43" zoomScale="120" zoomScaleNormal="120" workbookViewId="0">
      <selection activeCell="C62" sqref="C62:E62"/>
    </sheetView>
  </sheetViews>
  <sheetFormatPr baseColWidth="10" defaultColWidth="9.140625" defaultRowHeight="15" x14ac:dyDescent="0.25"/>
  <cols>
    <col min="1" max="1" width="54.28515625" customWidth="1"/>
    <col min="2" max="2" width="22.28515625" style="1" customWidth="1"/>
    <col min="3" max="3" width="8.42578125" style="1" customWidth="1"/>
    <col min="4" max="4" width="14.28515625" style="2" customWidth="1"/>
    <col min="5" max="5" width="15.28515625" style="2" customWidth="1"/>
    <col min="6" max="6" width="1.7109375" customWidth="1"/>
    <col min="7" max="10" width="9.140625" customWidth="1"/>
    <col min="11" max="1025" width="8.42578125" customWidth="1"/>
  </cols>
  <sheetData>
    <row r="2" spans="1:7" x14ac:dyDescent="0.25">
      <c r="A2" s="95" t="s">
        <v>74</v>
      </c>
      <c r="B2" s="95"/>
      <c r="C2" s="95"/>
      <c r="D2" s="95"/>
      <c r="E2" s="95"/>
      <c r="G2" s="3"/>
    </row>
    <row r="3" spans="1:7" x14ac:dyDescent="0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</row>
    <row r="4" spans="1:7" x14ac:dyDescent="0.25">
      <c r="A4" s="10" t="s">
        <v>6</v>
      </c>
      <c r="B4" s="9" t="s">
        <v>81</v>
      </c>
      <c r="C4" s="9">
        <v>3</v>
      </c>
      <c r="D4" s="11">
        <v>40000</v>
      </c>
      <c r="E4" s="11">
        <f t="shared" ref="E4:E12" si="0">C4*D4</f>
        <v>120000</v>
      </c>
    </row>
    <row r="5" spans="1:7" x14ac:dyDescent="0.25">
      <c r="A5" s="10" t="s">
        <v>9</v>
      </c>
      <c r="B5" s="9" t="s">
        <v>81</v>
      </c>
      <c r="C5" s="9">
        <v>16</v>
      </c>
      <c r="D5" s="11">
        <v>40000</v>
      </c>
      <c r="E5" s="11">
        <f t="shared" si="0"/>
        <v>640000</v>
      </c>
    </row>
    <row r="6" spans="1:7" x14ac:dyDescent="0.25">
      <c r="A6" s="10" t="s">
        <v>10</v>
      </c>
      <c r="B6" s="9" t="s">
        <v>81</v>
      </c>
      <c r="C6" s="12">
        <v>10</v>
      </c>
      <c r="D6" s="11">
        <v>40000</v>
      </c>
      <c r="E6" s="11">
        <f t="shared" si="0"/>
        <v>400000</v>
      </c>
    </row>
    <row r="7" spans="1:7" x14ac:dyDescent="0.25">
      <c r="A7" s="10" t="s">
        <v>11</v>
      </c>
      <c r="B7" s="9" t="s">
        <v>81</v>
      </c>
      <c r="C7" s="12">
        <v>36</v>
      </c>
      <c r="D7" s="11">
        <v>40000</v>
      </c>
      <c r="E7" s="11">
        <f t="shared" si="0"/>
        <v>1440000</v>
      </c>
    </row>
    <row r="8" spans="1:7" x14ac:dyDescent="0.25">
      <c r="A8" s="10" t="s">
        <v>60</v>
      </c>
      <c r="B8" s="9" t="s">
        <v>81</v>
      </c>
      <c r="C8" s="12">
        <v>15</v>
      </c>
      <c r="D8" s="11">
        <v>40000</v>
      </c>
      <c r="E8" s="11">
        <f t="shared" si="0"/>
        <v>600000</v>
      </c>
    </row>
    <row r="9" spans="1:7" x14ac:dyDescent="0.25">
      <c r="A9" s="10" t="s">
        <v>84</v>
      </c>
      <c r="B9" s="9" t="s">
        <v>81</v>
      </c>
      <c r="C9" s="12">
        <v>18</v>
      </c>
      <c r="D9" s="11">
        <v>40000</v>
      </c>
      <c r="E9" s="11">
        <f t="shared" si="0"/>
        <v>720000</v>
      </c>
    </row>
    <row r="10" spans="1:7" x14ac:dyDescent="0.25">
      <c r="A10" s="10" t="s">
        <v>13</v>
      </c>
      <c r="B10" s="9" t="s">
        <v>81</v>
      </c>
      <c r="C10" s="12">
        <v>4</v>
      </c>
      <c r="D10" s="11">
        <v>40000</v>
      </c>
      <c r="E10" s="11">
        <f t="shared" si="0"/>
        <v>160000</v>
      </c>
    </row>
    <row r="11" spans="1:7" x14ac:dyDescent="0.25">
      <c r="A11" s="10" t="s">
        <v>14</v>
      </c>
      <c r="B11" s="12" t="s">
        <v>81</v>
      </c>
      <c r="C11" s="9">
        <v>21</v>
      </c>
      <c r="D11" s="11">
        <v>40000</v>
      </c>
      <c r="E11" s="11">
        <f t="shared" si="0"/>
        <v>840000</v>
      </c>
    </row>
    <row r="12" spans="1:7" x14ac:dyDescent="0.25">
      <c r="A12" s="10" t="s">
        <v>37</v>
      </c>
      <c r="B12" s="12" t="s">
        <v>81</v>
      </c>
      <c r="C12" s="9">
        <v>65</v>
      </c>
      <c r="D12" s="11">
        <v>40000</v>
      </c>
      <c r="E12" s="11">
        <f t="shared" si="0"/>
        <v>2600000</v>
      </c>
    </row>
    <row r="13" spans="1:7" x14ac:dyDescent="0.25">
      <c r="A13" s="96" t="s">
        <v>15</v>
      </c>
      <c r="B13" s="96"/>
      <c r="C13" s="96"/>
      <c r="D13" s="96"/>
      <c r="E13" s="13">
        <f>SUM(E4:E12)</f>
        <v>7520000</v>
      </c>
    </row>
    <row r="14" spans="1:7" x14ac:dyDescent="0.25">
      <c r="B14"/>
      <c r="C14"/>
      <c r="D14"/>
      <c r="E14"/>
    </row>
    <row r="15" spans="1:7" x14ac:dyDescent="0.25">
      <c r="B15"/>
      <c r="C15"/>
      <c r="D15"/>
      <c r="E15"/>
    </row>
    <row r="16" spans="1:7" x14ac:dyDescent="0.25">
      <c r="C16" s="3"/>
    </row>
    <row r="17" spans="1:9" x14ac:dyDescent="0.25">
      <c r="A17" s="95" t="s">
        <v>85</v>
      </c>
      <c r="B17" s="95"/>
      <c r="C17" s="95"/>
      <c r="D17" s="95"/>
      <c r="E17" s="95"/>
    </row>
    <row r="18" spans="1:9" x14ac:dyDescent="0.25">
      <c r="A18" s="4" t="s">
        <v>0</v>
      </c>
      <c r="B18" s="5" t="s">
        <v>1</v>
      </c>
      <c r="C18" s="4" t="s">
        <v>2</v>
      </c>
      <c r="D18" s="6" t="s">
        <v>3</v>
      </c>
      <c r="E18" s="7" t="s">
        <v>4</v>
      </c>
    </row>
    <row r="19" spans="1:9" x14ac:dyDescent="0.25">
      <c r="A19" s="10" t="s">
        <v>63</v>
      </c>
      <c r="B19" s="9" t="s">
        <v>88</v>
      </c>
      <c r="C19" s="9">
        <v>24</v>
      </c>
      <c r="D19" s="13">
        <v>15000</v>
      </c>
      <c r="E19" s="13">
        <f t="shared" ref="E19:E25" si="1">C19*D19</f>
        <v>360000</v>
      </c>
    </row>
    <row r="20" spans="1:9" x14ac:dyDescent="0.25">
      <c r="A20" s="10" t="s">
        <v>16</v>
      </c>
      <c r="B20" s="9" t="s">
        <v>79</v>
      </c>
      <c r="C20" s="12">
        <v>20</v>
      </c>
      <c r="D20" s="13">
        <v>9500</v>
      </c>
      <c r="E20" s="13">
        <f t="shared" si="1"/>
        <v>190000</v>
      </c>
    </row>
    <row r="21" spans="1:9" x14ac:dyDescent="0.25">
      <c r="A21" s="10" t="s">
        <v>17</v>
      </c>
      <c r="B21" s="9" t="s">
        <v>80</v>
      </c>
      <c r="C21" s="12">
        <v>2</v>
      </c>
      <c r="D21" s="13">
        <v>12000</v>
      </c>
      <c r="E21" s="13">
        <f t="shared" si="1"/>
        <v>24000</v>
      </c>
    </row>
    <row r="22" spans="1:9" x14ac:dyDescent="0.25">
      <c r="A22" s="10" t="s">
        <v>64</v>
      </c>
      <c r="B22" s="9" t="s">
        <v>80</v>
      </c>
      <c r="C22" s="12">
        <v>6</v>
      </c>
      <c r="D22" s="13">
        <v>15000</v>
      </c>
      <c r="E22" s="13">
        <f t="shared" si="1"/>
        <v>90000</v>
      </c>
    </row>
    <row r="23" spans="1:9" x14ac:dyDescent="0.25">
      <c r="A23" s="10" t="s">
        <v>90</v>
      </c>
      <c r="B23" s="12" t="s">
        <v>36</v>
      </c>
      <c r="C23" s="12">
        <v>4800</v>
      </c>
      <c r="D23" s="13">
        <v>500</v>
      </c>
      <c r="E23" s="13">
        <f t="shared" si="1"/>
        <v>2400000</v>
      </c>
    </row>
    <row r="24" spans="1:9" x14ac:dyDescent="0.25">
      <c r="A24" s="10" t="s">
        <v>87</v>
      </c>
      <c r="B24" s="12" t="s">
        <v>19</v>
      </c>
      <c r="C24" s="12">
        <v>1</v>
      </c>
      <c r="D24" s="13">
        <v>800000</v>
      </c>
      <c r="E24" s="13">
        <f t="shared" si="1"/>
        <v>800000</v>
      </c>
    </row>
    <row r="25" spans="1:9" x14ac:dyDescent="0.25">
      <c r="A25" s="10" t="s">
        <v>18</v>
      </c>
      <c r="B25" s="9" t="s">
        <v>19</v>
      </c>
      <c r="C25" s="12">
        <v>1</v>
      </c>
      <c r="D25" s="13">
        <v>2000000</v>
      </c>
      <c r="E25" s="13">
        <f t="shared" si="1"/>
        <v>2000000</v>
      </c>
    </row>
    <row r="26" spans="1:9" x14ac:dyDescent="0.25">
      <c r="A26" s="96" t="s">
        <v>15</v>
      </c>
      <c r="B26" s="96"/>
      <c r="C26" s="96"/>
      <c r="D26" s="96"/>
      <c r="E26" s="13">
        <f>SUM(E19:E25)</f>
        <v>5864000</v>
      </c>
    </row>
    <row r="27" spans="1:9" x14ac:dyDescent="0.25">
      <c r="B27"/>
      <c r="C27"/>
      <c r="D27"/>
      <c r="E27"/>
    </row>
    <row r="29" spans="1:9" x14ac:dyDescent="0.25">
      <c r="I29" s="14"/>
    </row>
    <row r="30" spans="1:9" x14ac:dyDescent="0.25">
      <c r="A30" s="95" t="s">
        <v>20</v>
      </c>
      <c r="B30" s="95"/>
      <c r="C30" s="95"/>
      <c r="D30" s="95"/>
      <c r="E30" s="95"/>
      <c r="I30" s="1"/>
    </row>
    <row r="31" spans="1:9" x14ac:dyDescent="0.25">
      <c r="A31" s="4" t="s">
        <v>0</v>
      </c>
      <c r="B31" s="5" t="s">
        <v>1</v>
      </c>
      <c r="C31" s="4" t="s">
        <v>2</v>
      </c>
      <c r="D31" s="6" t="s">
        <v>3</v>
      </c>
      <c r="E31" s="7" t="s">
        <v>4</v>
      </c>
      <c r="I31" s="1"/>
    </row>
    <row r="32" spans="1:9" x14ac:dyDescent="0.25">
      <c r="A32" s="15" t="s">
        <v>21</v>
      </c>
      <c r="B32" s="16"/>
      <c r="C32" s="17"/>
      <c r="D32" s="18"/>
      <c r="E32" s="19"/>
      <c r="I32" s="1"/>
    </row>
    <row r="33" spans="1:9" x14ac:dyDescent="0.25">
      <c r="A33" s="10" t="s">
        <v>66</v>
      </c>
      <c r="B33" s="9" t="s">
        <v>81</v>
      </c>
      <c r="C33" s="12">
        <v>1</v>
      </c>
      <c r="D33" s="13">
        <v>200000</v>
      </c>
      <c r="E33" s="13">
        <f>C33*D33</f>
        <v>200000</v>
      </c>
      <c r="I33" s="1"/>
    </row>
    <row r="34" spans="1:9" x14ac:dyDescent="0.25">
      <c r="A34" s="10" t="s">
        <v>67</v>
      </c>
      <c r="B34" s="9" t="s">
        <v>81</v>
      </c>
      <c r="C34" s="12">
        <v>2</v>
      </c>
      <c r="D34" s="13">
        <v>190000</v>
      </c>
      <c r="E34" s="13">
        <f>C34*D34</f>
        <v>380000</v>
      </c>
      <c r="I34" s="1"/>
    </row>
    <row r="35" spans="1:9" x14ac:dyDescent="0.25">
      <c r="A35" s="10" t="s">
        <v>22</v>
      </c>
      <c r="B35" s="9" t="s">
        <v>23</v>
      </c>
      <c r="C35" s="12">
        <v>1</v>
      </c>
      <c r="D35" s="13">
        <v>300000</v>
      </c>
      <c r="E35" s="13">
        <f>C35*D35</f>
        <v>300000</v>
      </c>
      <c r="I35" s="1"/>
    </row>
    <row r="36" spans="1:9" x14ac:dyDescent="0.25">
      <c r="A36" s="10" t="s">
        <v>24</v>
      </c>
      <c r="B36" s="9" t="s">
        <v>23</v>
      </c>
      <c r="C36" s="12">
        <v>1</v>
      </c>
      <c r="D36" s="13">
        <v>300000</v>
      </c>
      <c r="E36" s="13">
        <f>C36*D36</f>
        <v>300000</v>
      </c>
      <c r="I36" s="1"/>
    </row>
    <row r="37" spans="1:9" x14ac:dyDescent="0.25">
      <c r="A37" s="10" t="s">
        <v>29</v>
      </c>
      <c r="B37" s="9" t="s">
        <v>81</v>
      </c>
      <c r="C37" s="12">
        <v>1</v>
      </c>
      <c r="D37" s="13">
        <v>40000</v>
      </c>
      <c r="E37" s="13">
        <f>C37*D37</f>
        <v>40000</v>
      </c>
      <c r="I37" s="1"/>
    </row>
    <row r="38" spans="1:9" x14ac:dyDescent="0.25">
      <c r="A38" s="96" t="s">
        <v>15</v>
      </c>
      <c r="B38" s="96"/>
      <c r="C38" s="96"/>
      <c r="D38" s="96"/>
      <c r="E38" s="13">
        <f>SUM(E32:E37)</f>
        <v>1220000</v>
      </c>
    </row>
    <row r="39" spans="1:9" x14ac:dyDescent="0.25">
      <c r="A39" s="21"/>
      <c r="B39" s="22"/>
      <c r="C39" s="22"/>
      <c r="D39" s="23"/>
      <c r="E39" s="23"/>
    </row>
    <row r="40" spans="1:9" x14ac:dyDescent="0.25">
      <c r="A40" s="21"/>
      <c r="B40" s="22"/>
      <c r="C40" s="22"/>
      <c r="D40" s="23"/>
      <c r="E40" s="23"/>
    </row>
    <row r="41" spans="1:9" x14ac:dyDescent="0.25">
      <c r="A41" s="21"/>
      <c r="B41" s="22"/>
      <c r="C41" s="22"/>
      <c r="D41" s="23"/>
      <c r="E41" s="23"/>
    </row>
    <row r="42" spans="1:9" x14ac:dyDescent="0.25">
      <c r="A42" s="99" t="s">
        <v>30</v>
      </c>
      <c r="B42" s="99"/>
      <c r="C42" s="99"/>
      <c r="D42" s="99"/>
      <c r="E42" s="99"/>
    </row>
    <row r="43" spans="1:9" x14ac:dyDescent="0.25">
      <c r="A43" s="24" t="s">
        <v>0</v>
      </c>
      <c r="B43" s="25" t="s">
        <v>1</v>
      </c>
      <c r="C43" s="24" t="s">
        <v>2</v>
      </c>
      <c r="D43" s="26" t="s">
        <v>83</v>
      </c>
      <c r="E43" s="27" t="s">
        <v>4</v>
      </c>
    </row>
    <row r="44" spans="1:9" x14ac:dyDescent="0.25">
      <c r="A44" s="28" t="s">
        <v>71</v>
      </c>
      <c r="B44" s="29" t="s">
        <v>19</v>
      </c>
      <c r="C44" s="30">
        <v>1</v>
      </c>
      <c r="D44" s="31">
        <v>1000000</v>
      </c>
      <c r="E44" s="32">
        <v>1000000</v>
      </c>
    </row>
    <row r="45" spans="1:9" x14ac:dyDescent="0.25">
      <c r="A45" s="21"/>
      <c r="B45" s="22"/>
      <c r="C45" s="22"/>
      <c r="D45" s="23"/>
      <c r="E45" s="23"/>
    </row>
    <row r="46" spans="1:9" x14ac:dyDescent="0.25">
      <c r="A46" s="21"/>
      <c r="B46" s="22"/>
      <c r="C46" s="22"/>
      <c r="D46" s="23"/>
      <c r="E46" s="23"/>
    </row>
    <row r="47" spans="1:9" x14ac:dyDescent="0.25">
      <c r="A47" s="21"/>
      <c r="B47" s="22"/>
      <c r="C47" s="22"/>
      <c r="D47" s="23"/>
      <c r="E47" s="23"/>
    </row>
    <row r="48" spans="1:9" x14ac:dyDescent="0.25">
      <c r="A48" s="101" t="s">
        <v>32</v>
      </c>
      <c r="B48" s="101"/>
      <c r="C48" s="107">
        <f>E13+E26+E38+E44</f>
        <v>15604000</v>
      </c>
      <c r="D48" s="107"/>
      <c r="E48" s="107"/>
    </row>
    <row r="49" spans="1:5" x14ac:dyDescent="0.25">
      <c r="A49" s="21"/>
      <c r="B49" s="22"/>
      <c r="C49" s="22"/>
      <c r="D49" s="23"/>
      <c r="E49" s="23"/>
    </row>
    <row r="50" spans="1:5" x14ac:dyDescent="0.25">
      <c r="A50" s="21"/>
      <c r="B50" s="22"/>
      <c r="C50" s="22"/>
      <c r="D50" s="23"/>
      <c r="E50" s="23"/>
    </row>
    <row r="51" spans="1:5" x14ac:dyDescent="0.25">
      <c r="A51" s="95" t="s">
        <v>33</v>
      </c>
      <c r="B51" s="95"/>
      <c r="C51" s="95"/>
      <c r="D51" s="95"/>
      <c r="E51" s="95"/>
    </row>
    <row r="52" spans="1:5" x14ac:dyDescent="0.25">
      <c r="A52" s="4" t="s">
        <v>0</v>
      </c>
      <c r="B52" s="5" t="s">
        <v>1</v>
      </c>
      <c r="C52" s="4" t="s">
        <v>2</v>
      </c>
      <c r="D52" s="6" t="s">
        <v>3</v>
      </c>
      <c r="E52" s="7" t="s">
        <v>4</v>
      </c>
    </row>
    <row r="53" spans="1:5" x14ac:dyDescent="0.25">
      <c r="A53" s="10" t="s">
        <v>72</v>
      </c>
      <c r="B53" s="12" t="s">
        <v>31</v>
      </c>
      <c r="C53" s="9">
        <v>1</v>
      </c>
      <c r="D53" s="33">
        <v>4000000</v>
      </c>
      <c r="E53" s="13">
        <f>C53*D53</f>
        <v>4000000</v>
      </c>
    </row>
    <row r="54" spans="1:5" x14ac:dyDescent="0.25">
      <c r="A54" s="10" t="s">
        <v>34</v>
      </c>
      <c r="B54" s="12" t="s">
        <v>31</v>
      </c>
      <c r="C54" s="9">
        <v>1</v>
      </c>
      <c r="D54" s="33">
        <v>2000000</v>
      </c>
      <c r="E54" s="13">
        <f>C54*D54</f>
        <v>2000000</v>
      </c>
    </row>
    <row r="55" spans="1:5" x14ac:dyDescent="0.25">
      <c r="A55" s="34" t="s">
        <v>109</v>
      </c>
      <c r="B55" s="12" t="s">
        <v>110</v>
      </c>
      <c r="C55" s="9">
        <v>15300</v>
      </c>
      <c r="D55" s="2">
        <v>2000</v>
      </c>
      <c r="E55" s="13">
        <f>C55*D55</f>
        <v>30600000</v>
      </c>
    </row>
    <row r="56" spans="1:5" x14ac:dyDescent="0.25">
      <c r="A56" s="96" t="s">
        <v>15</v>
      </c>
      <c r="B56" s="96"/>
      <c r="C56" s="96"/>
      <c r="D56" s="96"/>
      <c r="E56" s="2">
        <f>SUM(E53:E55)</f>
        <v>36600000</v>
      </c>
    </row>
    <row r="59" spans="1:5" x14ac:dyDescent="0.25">
      <c r="A59" s="97" t="s">
        <v>35</v>
      </c>
      <c r="B59" s="97"/>
      <c r="C59" s="109">
        <f>C48+E56</f>
        <v>52204000</v>
      </c>
      <c r="D59" s="109"/>
      <c r="E59" s="109"/>
    </row>
    <row r="60" spans="1:5" x14ac:dyDescent="0.25">
      <c r="B60" s="79" t="s">
        <v>115</v>
      </c>
      <c r="C60" s="79">
        <f>'CASH FLOW'!B16</f>
        <v>3550</v>
      </c>
    </row>
    <row r="61" spans="1:5" x14ac:dyDescent="0.25">
      <c r="A61" s="97" t="s">
        <v>89</v>
      </c>
      <c r="B61" s="97"/>
      <c r="C61" s="109">
        <f>C59*0.2+C59</f>
        <v>62644800</v>
      </c>
      <c r="D61" s="109"/>
      <c r="E61" s="109"/>
    </row>
    <row r="62" spans="1:5" x14ac:dyDescent="0.25">
      <c r="A62" s="97" t="s">
        <v>117</v>
      </c>
      <c r="B62" s="97"/>
      <c r="C62" s="108">
        <f>C61/C60</f>
        <v>17646.422535211266</v>
      </c>
      <c r="D62" s="108"/>
      <c r="E62" s="108"/>
    </row>
  </sheetData>
  <mergeCells count="17">
    <mergeCell ref="A62:B62"/>
    <mergeCell ref="C62:E62"/>
    <mergeCell ref="A56:D56"/>
    <mergeCell ref="A59:B59"/>
    <mergeCell ref="C59:E59"/>
    <mergeCell ref="A61:B61"/>
    <mergeCell ref="C61:E61"/>
    <mergeCell ref="A38:D38"/>
    <mergeCell ref="A42:E42"/>
    <mergeCell ref="A48:B48"/>
    <mergeCell ref="C48:E48"/>
    <mergeCell ref="A51:E51"/>
    <mergeCell ref="A2:E2"/>
    <mergeCell ref="A13:D13"/>
    <mergeCell ref="A17:E17"/>
    <mergeCell ref="A26:D26"/>
    <mergeCell ref="A30:E30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zoomScaleNormal="100" workbookViewId="0">
      <selection sqref="A1:D2"/>
    </sheetView>
  </sheetViews>
  <sheetFormatPr baseColWidth="10" defaultColWidth="9.140625" defaultRowHeight="15" x14ac:dyDescent="0.25"/>
  <cols>
    <col min="1" max="1" width="25.28515625" customWidth="1"/>
    <col min="2" max="2" width="18.5703125" customWidth="1"/>
    <col min="3" max="3" width="25.28515625" customWidth="1"/>
    <col min="4" max="4" width="18.140625" customWidth="1"/>
    <col min="5" max="5" width="25.28515625" customWidth="1"/>
    <col min="6" max="6" width="18.140625" customWidth="1"/>
    <col min="7" max="7" width="25.28515625" customWidth="1"/>
    <col min="8" max="8" width="18.140625" customWidth="1"/>
    <col min="9" max="9" width="25.28515625" customWidth="1"/>
    <col min="10" max="10" width="18.140625" customWidth="1"/>
    <col min="11" max="11" width="25.28515625" customWidth="1"/>
    <col min="12" max="12" width="18.140625" customWidth="1"/>
    <col min="13" max="13" width="25.28515625" customWidth="1"/>
    <col min="14" max="14" width="18.140625" customWidth="1"/>
    <col min="15" max="15" width="25.28515625" customWidth="1"/>
    <col min="16" max="16" width="18.140625" customWidth="1"/>
    <col min="17" max="17" width="25.28515625" customWidth="1"/>
    <col min="18" max="18" width="18.140625" customWidth="1"/>
    <col min="19" max="19" width="25.28515625" customWidth="1"/>
    <col min="20" max="20" width="18.140625" customWidth="1"/>
    <col min="21" max="1027" width="15.85546875" customWidth="1"/>
  </cols>
  <sheetData>
    <row r="1" spans="1:20" ht="15" customHeight="1" x14ac:dyDescent="0.25">
      <c r="A1" s="110" t="s">
        <v>129</v>
      </c>
      <c r="B1" s="111"/>
      <c r="C1" s="111"/>
      <c r="D1" s="112"/>
    </row>
    <row r="2" spans="1:20" ht="15.75" thickBot="1" x14ac:dyDescent="0.3">
      <c r="A2" s="113"/>
      <c r="B2" s="114"/>
      <c r="C2" s="114"/>
      <c r="D2" s="115"/>
    </row>
    <row r="3" spans="1:20" s="39" customFormat="1" ht="15.75" thickBot="1" x14ac:dyDescent="0.3"/>
    <row r="4" spans="1:20" s="57" customFormat="1" x14ac:dyDescent="0.25">
      <c r="A4" s="145" t="s">
        <v>118</v>
      </c>
      <c r="B4" s="146"/>
      <c r="C4" s="146"/>
      <c r="D4" s="147"/>
      <c r="E4" s="137" t="s">
        <v>94</v>
      </c>
      <c r="F4" s="138"/>
      <c r="G4" s="138"/>
      <c r="H4" s="139"/>
      <c r="I4" s="145" t="s">
        <v>119</v>
      </c>
      <c r="J4" s="146"/>
      <c r="K4" s="146"/>
      <c r="L4" s="147"/>
      <c r="M4" s="137" t="s">
        <v>92</v>
      </c>
      <c r="N4" s="138"/>
      <c r="O4" s="138"/>
      <c r="P4" s="138"/>
      <c r="Q4" s="138"/>
      <c r="R4" s="138"/>
      <c r="S4" s="138"/>
      <c r="T4" s="139"/>
    </row>
    <row r="5" spans="1:20" s="57" customFormat="1" ht="15.75" thickBot="1" x14ac:dyDescent="0.3">
      <c r="A5" s="148"/>
      <c r="B5" s="149"/>
      <c r="C5" s="149"/>
      <c r="D5" s="150"/>
      <c r="E5" s="140"/>
      <c r="F5" s="141"/>
      <c r="G5" s="141"/>
      <c r="H5" s="142"/>
      <c r="I5" s="148"/>
      <c r="J5" s="149"/>
      <c r="K5" s="149"/>
      <c r="L5" s="150"/>
      <c r="M5" s="140"/>
      <c r="N5" s="141"/>
      <c r="O5" s="141"/>
      <c r="P5" s="141"/>
      <c r="Q5" s="141"/>
      <c r="R5" s="141"/>
      <c r="S5" s="141"/>
      <c r="T5" s="142"/>
    </row>
    <row r="6" spans="1:20" s="39" customFormat="1" x14ac:dyDescent="0.25">
      <c r="A6" s="143" t="s">
        <v>38</v>
      </c>
      <c r="B6" s="144"/>
      <c r="C6" s="143" t="s">
        <v>39</v>
      </c>
      <c r="D6" s="144"/>
      <c r="E6" s="151" t="s">
        <v>40</v>
      </c>
      <c r="F6" s="152"/>
      <c r="G6" s="151" t="s">
        <v>41</v>
      </c>
      <c r="H6" s="152"/>
      <c r="I6" s="153" t="s">
        <v>42</v>
      </c>
      <c r="J6" s="144"/>
      <c r="K6" s="153" t="s">
        <v>43</v>
      </c>
      <c r="L6" s="144"/>
      <c r="M6" s="151" t="s">
        <v>44</v>
      </c>
      <c r="N6" s="152"/>
      <c r="O6" s="151" t="s">
        <v>45</v>
      </c>
      <c r="P6" s="152"/>
      <c r="Q6" s="151" t="s">
        <v>46</v>
      </c>
      <c r="R6" s="152"/>
      <c r="S6" s="151" t="s">
        <v>47</v>
      </c>
      <c r="T6" s="152"/>
    </row>
    <row r="7" spans="1:20" s="39" customFormat="1" x14ac:dyDescent="0.25">
      <c r="A7" s="58" t="s">
        <v>95</v>
      </c>
      <c r="B7" s="80">
        <v>2.35</v>
      </c>
      <c r="C7" s="58" t="s">
        <v>95</v>
      </c>
      <c r="D7" s="80">
        <f>B7*0.035+B7</f>
        <v>2.4322500000000002</v>
      </c>
      <c r="E7" s="61" t="s">
        <v>95</v>
      </c>
      <c r="F7" s="81">
        <f>D7*0.035+D7</f>
        <v>2.5173787500000002</v>
      </c>
      <c r="G7" s="61" t="s">
        <v>95</v>
      </c>
      <c r="H7" s="81">
        <f>F7*0.035+F7</f>
        <v>2.6054870062500002</v>
      </c>
      <c r="I7" s="58" t="s">
        <v>95</v>
      </c>
      <c r="J7" s="80">
        <f>H7*0.035+H7</f>
        <v>2.6966790514687502</v>
      </c>
      <c r="K7" s="58" t="s">
        <v>95</v>
      </c>
      <c r="L7" s="80">
        <f>J7*0.035+J7</f>
        <v>2.7910628182701567</v>
      </c>
      <c r="M7" s="61" t="s">
        <v>95</v>
      </c>
      <c r="N7" s="81">
        <f>L7*0.035+L7</f>
        <v>2.8887500169096123</v>
      </c>
      <c r="O7" s="61" t="s">
        <v>95</v>
      </c>
      <c r="P7" s="81">
        <f>N7*0.035+N7</f>
        <v>2.9898562675014486</v>
      </c>
      <c r="Q7" s="61" t="s">
        <v>95</v>
      </c>
      <c r="R7" s="81">
        <f>P7*0.035+P7</f>
        <v>3.0945012368639992</v>
      </c>
      <c r="S7" s="61" t="s">
        <v>95</v>
      </c>
      <c r="T7" s="81">
        <f>R7*0.035+R7</f>
        <v>3.2028087801542391</v>
      </c>
    </row>
    <row r="8" spans="1:20" s="39" customFormat="1" x14ac:dyDescent="0.25">
      <c r="A8" s="58" t="s">
        <v>96</v>
      </c>
      <c r="B8" s="83">
        <v>0</v>
      </c>
      <c r="C8" s="58" t="s">
        <v>96</v>
      </c>
      <c r="D8" s="83">
        <v>0</v>
      </c>
      <c r="E8" s="61" t="s">
        <v>96</v>
      </c>
      <c r="F8" s="82">
        <v>425</v>
      </c>
      <c r="G8" s="61" t="s">
        <v>96</v>
      </c>
      <c r="H8" s="82">
        <v>1950</v>
      </c>
      <c r="I8" s="58" t="s">
        <v>96</v>
      </c>
      <c r="J8" s="83">
        <v>9000</v>
      </c>
      <c r="K8" s="58" t="s">
        <v>96</v>
      </c>
      <c r="L8" s="83">
        <v>12500</v>
      </c>
      <c r="M8" s="61" t="s">
        <v>96</v>
      </c>
      <c r="N8" s="82">
        <v>15300</v>
      </c>
      <c r="O8" s="61" t="s">
        <v>96</v>
      </c>
      <c r="P8" s="82">
        <v>15300</v>
      </c>
      <c r="Q8" s="61" t="s">
        <v>96</v>
      </c>
      <c r="R8" s="82">
        <v>15300</v>
      </c>
      <c r="S8" s="61" t="s">
        <v>96</v>
      </c>
      <c r="T8" s="82">
        <v>15300</v>
      </c>
    </row>
    <row r="9" spans="1:20" s="39" customFormat="1" x14ac:dyDescent="0.25">
      <c r="A9" s="58" t="s">
        <v>48</v>
      </c>
      <c r="B9" s="86">
        <f>B7*B8</f>
        <v>0</v>
      </c>
      <c r="C9" s="58" t="s">
        <v>48</v>
      </c>
      <c r="D9" s="86">
        <f>D7*D8</f>
        <v>0</v>
      </c>
      <c r="E9" s="61" t="s">
        <v>48</v>
      </c>
      <c r="F9" s="89">
        <f>F7*F8</f>
        <v>1069.8859687500001</v>
      </c>
      <c r="G9" s="61" t="s">
        <v>48</v>
      </c>
      <c r="H9" s="89">
        <f>H7*H8</f>
        <v>5080.6996621875005</v>
      </c>
      <c r="I9" s="58" t="s">
        <v>48</v>
      </c>
      <c r="J9" s="86">
        <f>J7*J8</f>
        <v>24270.111463218753</v>
      </c>
      <c r="K9" s="58" t="s">
        <v>48</v>
      </c>
      <c r="L9" s="86">
        <f>L7*L8</f>
        <v>34888.285228376961</v>
      </c>
      <c r="M9" s="61" t="s">
        <v>48</v>
      </c>
      <c r="N9" s="89">
        <f>N7*N8</f>
        <v>44197.875258717067</v>
      </c>
      <c r="O9" s="61" t="s">
        <v>48</v>
      </c>
      <c r="P9" s="89">
        <f>P7*P8</f>
        <v>45744.80089277216</v>
      </c>
      <c r="Q9" s="61" t="s">
        <v>48</v>
      </c>
      <c r="R9" s="89">
        <f>R7*R8</f>
        <v>47345.868924019189</v>
      </c>
      <c r="S9" s="61" t="s">
        <v>48</v>
      </c>
      <c r="T9" s="89">
        <f>T7*T8</f>
        <v>49002.974336359861</v>
      </c>
    </row>
    <row r="10" spans="1:20" s="39" customFormat="1" x14ac:dyDescent="0.25">
      <c r="A10" s="59" t="s">
        <v>97</v>
      </c>
      <c r="B10" s="87">
        <f>'KOSTEN JAHR 1'!C75</f>
        <v>13746.478873239437</v>
      </c>
      <c r="C10" s="59" t="s">
        <v>97</v>
      </c>
      <c r="D10" s="87">
        <f>'KOSTEN JAHR 2'!C60</f>
        <v>4563.9507042253517</v>
      </c>
      <c r="E10" s="62" t="s">
        <v>97</v>
      </c>
      <c r="F10" s="89">
        <f>'KOSTEN JAHR 3'!C60</f>
        <v>5414.1549295774648</v>
      </c>
      <c r="G10" s="62" t="s">
        <v>97</v>
      </c>
      <c r="H10" s="89">
        <f>'KOSTEN JAHR 4'!C59</f>
        <v>6453.6549295774648</v>
      </c>
      <c r="I10" s="59" t="s">
        <v>97</v>
      </c>
      <c r="J10" s="86">
        <f>'KOSTEN JAHR 5'!C63</f>
        <v>11610.338028169013</v>
      </c>
      <c r="K10" s="59" t="s">
        <v>97</v>
      </c>
      <c r="L10" s="86">
        <f>'KOSTEN JAHR 6'!C62</f>
        <v>13488.507042253521</v>
      </c>
      <c r="M10" s="62" t="s">
        <v>97</v>
      </c>
      <c r="N10" s="89">
        <f>'KOSTEN JAHR 7'!C62</f>
        <v>15440.619718309859</v>
      </c>
      <c r="O10" s="62" t="s">
        <v>97</v>
      </c>
      <c r="P10" s="89">
        <f>'KOSTEN JAHR 8'!C62</f>
        <v>16175.887323943662</v>
      </c>
      <c r="Q10" s="62" t="s">
        <v>97</v>
      </c>
      <c r="R10" s="89">
        <f>'KOSTEN JAHR 9'!C62</f>
        <v>16911.154929577464</v>
      </c>
      <c r="S10" s="62" t="s">
        <v>97</v>
      </c>
      <c r="T10" s="89">
        <f>'KOSTEN JAHR 10'!C62</f>
        <v>17646.422535211266</v>
      </c>
    </row>
    <row r="11" spans="1:20" s="39" customFormat="1" ht="15.75" thickBot="1" x14ac:dyDescent="0.3">
      <c r="A11" s="60" t="s">
        <v>54</v>
      </c>
      <c r="B11" s="88">
        <f>B10-B9</f>
        <v>13746.478873239437</v>
      </c>
      <c r="C11" s="60" t="s">
        <v>55</v>
      </c>
      <c r="D11" s="88">
        <f>D10-D9</f>
        <v>4563.9507042253517</v>
      </c>
      <c r="E11" s="63" t="s">
        <v>98</v>
      </c>
      <c r="F11" s="90">
        <f>F10-F9</f>
        <v>4344.268960827465</v>
      </c>
      <c r="G11" s="63" t="s">
        <v>99</v>
      </c>
      <c r="H11" s="90">
        <f>H10-H9</f>
        <v>1372.9552673899643</v>
      </c>
      <c r="I11" s="60" t="s">
        <v>100</v>
      </c>
      <c r="J11" s="91">
        <f>J9-J10</f>
        <v>12659.773435049739</v>
      </c>
      <c r="K11" s="60" t="s">
        <v>100</v>
      </c>
      <c r="L11" s="91">
        <f>L9-L10</f>
        <v>21399.77818612344</v>
      </c>
      <c r="M11" s="63" t="s">
        <v>100</v>
      </c>
      <c r="N11" s="92">
        <f>N9-N10</f>
        <v>28757.255540407208</v>
      </c>
      <c r="O11" s="63" t="s">
        <v>100</v>
      </c>
      <c r="P11" s="92">
        <f>P9-P10</f>
        <v>29568.913568828499</v>
      </c>
      <c r="Q11" s="63" t="s">
        <v>100</v>
      </c>
      <c r="R11" s="92">
        <f>R9-R10</f>
        <v>30434.713994441725</v>
      </c>
      <c r="S11" s="63" t="s">
        <v>100</v>
      </c>
      <c r="T11" s="92">
        <f>T9-T10</f>
        <v>31356.551801148595</v>
      </c>
    </row>
    <row r="12" spans="1:20" x14ac:dyDescent="0.25">
      <c r="E12" s="3"/>
      <c r="G12" s="3"/>
      <c r="I12" s="116"/>
      <c r="J12" s="116"/>
      <c r="K12" s="131" t="s">
        <v>93</v>
      </c>
      <c r="L12" s="132"/>
      <c r="M12" s="3"/>
      <c r="O12" s="3"/>
      <c r="Q12" s="3"/>
      <c r="S12" s="3"/>
    </row>
    <row r="13" spans="1:20" ht="15.75" thickBot="1" x14ac:dyDescent="0.3">
      <c r="I13" s="116"/>
      <c r="J13" s="116"/>
      <c r="K13" s="133"/>
      <c r="L13" s="134"/>
    </row>
    <row r="14" spans="1:20" x14ac:dyDescent="0.25">
      <c r="A14" s="129" t="s">
        <v>49</v>
      </c>
      <c r="B14" s="130"/>
      <c r="D14" s="40"/>
      <c r="F14" s="40"/>
      <c r="H14" s="40"/>
      <c r="J14" s="40"/>
      <c r="L14" s="40"/>
      <c r="N14" s="40"/>
      <c r="P14" s="40"/>
      <c r="R14" s="40"/>
      <c r="T14" s="40"/>
    </row>
    <row r="15" spans="1:20" x14ac:dyDescent="0.25">
      <c r="A15" s="53" t="s">
        <v>50</v>
      </c>
      <c r="B15" s="54" t="s">
        <v>51</v>
      </c>
    </row>
    <row r="16" spans="1:20" x14ac:dyDescent="0.25">
      <c r="A16" s="66">
        <v>1</v>
      </c>
      <c r="B16" s="67">
        <v>3550</v>
      </c>
      <c r="C16" t="s">
        <v>128</v>
      </c>
      <c r="E16" s="3"/>
      <c r="F16" s="3"/>
      <c r="G16" s="3"/>
      <c r="H16" s="3"/>
    </row>
    <row r="17" spans="1:20" x14ac:dyDescent="0.25">
      <c r="A17" s="123" t="s">
        <v>52</v>
      </c>
      <c r="B17" s="124"/>
      <c r="E17" s="38"/>
      <c r="F17" s="38"/>
      <c r="G17" s="38"/>
      <c r="H17" s="38"/>
    </row>
    <row r="18" spans="1:20" x14ac:dyDescent="0.25">
      <c r="A18" s="55" t="s">
        <v>53</v>
      </c>
      <c r="B18" s="56" t="s">
        <v>51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0" ht="15.75" thickBot="1" x14ac:dyDescent="0.3">
      <c r="A19" s="64">
        <v>10000</v>
      </c>
      <c r="B19" s="65">
        <f>B16*A19</f>
        <v>35500000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1:20" ht="15.75" thickBot="1" x14ac:dyDescent="0.3">
      <c r="A20" s="45"/>
      <c r="B20" s="46"/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x14ac:dyDescent="0.25">
      <c r="A21" s="125" t="s">
        <v>112</v>
      </c>
      <c r="B21" s="126"/>
      <c r="C21" s="47"/>
      <c r="D21" s="48"/>
      <c r="E21" s="47"/>
      <c r="F21" s="48"/>
      <c r="G21" s="47"/>
      <c r="H21" s="48"/>
      <c r="I21" s="47"/>
      <c r="J21" s="48"/>
      <c r="K21" s="47"/>
      <c r="L21" s="48"/>
      <c r="M21" s="47"/>
      <c r="N21" s="48"/>
      <c r="O21" s="47"/>
      <c r="P21" s="48"/>
      <c r="Q21" s="47"/>
      <c r="R21" s="48"/>
      <c r="S21" s="47"/>
      <c r="T21" s="48"/>
    </row>
    <row r="22" spans="1:20" x14ac:dyDescent="0.25">
      <c r="A22" s="127"/>
      <c r="B22" s="128"/>
      <c r="C22" s="49"/>
      <c r="D22" s="41"/>
      <c r="E22" s="49"/>
      <c r="F22" s="41"/>
      <c r="G22" s="49"/>
      <c r="H22" s="41"/>
      <c r="I22" s="49"/>
      <c r="J22" s="41"/>
      <c r="K22" s="49"/>
      <c r="L22" s="41"/>
      <c r="M22" s="49"/>
      <c r="N22" s="41"/>
      <c r="O22" s="49"/>
      <c r="P22" s="41"/>
      <c r="Q22" s="49"/>
      <c r="R22" s="41"/>
      <c r="S22" s="49"/>
      <c r="T22" s="41"/>
    </row>
    <row r="23" spans="1:20" ht="15.75" thickBot="1" x14ac:dyDescent="0.3">
      <c r="A23" s="121">
        <f>A19+B11+D11+F11+H11</f>
        <v>34027.653805682225</v>
      </c>
      <c r="B23" s="122"/>
      <c r="C23" s="49"/>
      <c r="D23" s="42"/>
      <c r="E23" s="49"/>
      <c r="F23" s="42"/>
      <c r="G23" s="49"/>
      <c r="H23" s="42"/>
      <c r="I23" s="49"/>
      <c r="J23" s="42"/>
      <c r="K23" s="49"/>
      <c r="L23" s="42"/>
      <c r="M23" s="49"/>
      <c r="N23" s="42"/>
      <c r="O23" s="49"/>
      <c r="P23" s="42"/>
      <c r="Q23" s="49"/>
      <c r="R23" s="42"/>
      <c r="S23" s="49"/>
      <c r="T23" s="42"/>
    </row>
    <row r="24" spans="1:20" ht="15.75" thickBot="1" x14ac:dyDescent="0.3">
      <c r="A24" s="135"/>
      <c r="B24" s="136"/>
      <c r="C24" s="41"/>
      <c r="D24" s="50"/>
      <c r="E24" s="41"/>
      <c r="F24" s="50"/>
      <c r="G24" s="41"/>
      <c r="H24" s="50"/>
      <c r="I24" s="41"/>
      <c r="J24" s="50"/>
      <c r="K24" s="41"/>
      <c r="L24" s="50"/>
      <c r="M24" s="41"/>
      <c r="N24" s="50"/>
      <c r="O24" s="41"/>
      <c r="P24" s="50"/>
      <c r="Q24" s="41"/>
      <c r="R24" s="50"/>
      <c r="S24" s="41"/>
      <c r="T24" s="50"/>
    </row>
    <row r="25" spans="1:20" x14ac:dyDescent="0.25">
      <c r="A25" s="117" t="s">
        <v>111</v>
      </c>
      <c r="B25" s="118"/>
      <c r="C25" s="51"/>
      <c r="D25" s="52"/>
      <c r="E25" s="51"/>
      <c r="F25" s="52"/>
      <c r="G25" s="51"/>
      <c r="H25" s="52"/>
      <c r="I25" s="51"/>
      <c r="J25" s="43"/>
      <c r="K25" s="51"/>
      <c r="L25" s="43"/>
      <c r="M25" s="51"/>
      <c r="N25" s="43"/>
      <c r="O25" s="51"/>
      <c r="P25" s="43"/>
      <c r="Q25" s="51"/>
      <c r="R25" s="43"/>
      <c r="S25" s="51"/>
      <c r="T25" s="43"/>
    </row>
    <row r="26" spans="1:20" ht="15.75" thickBot="1" x14ac:dyDescent="0.3">
      <c r="A26" s="119"/>
      <c r="B26" s="120"/>
    </row>
    <row r="27" spans="1:20" ht="15.75" thickBot="1" x14ac:dyDescent="0.3">
      <c r="A27" s="84" t="s">
        <v>48</v>
      </c>
      <c r="B27" s="85">
        <f>J11+L11+N11+P11+R11+T11</f>
        <v>154176.98652599921</v>
      </c>
    </row>
    <row r="28" spans="1:20" ht="15.75" thickBot="1" x14ac:dyDescent="0.3">
      <c r="A28" s="84" t="s">
        <v>121</v>
      </c>
      <c r="B28" s="85">
        <f>A23</f>
        <v>34027.653805682225</v>
      </c>
    </row>
    <row r="29" spans="1:20" x14ac:dyDescent="0.25">
      <c r="A29" s="84" t="s">
        <v>122</v>
      </c>
      <c r="B29" s="85">
        <f>B27-B28</f>
        <v>120149.33272031698</v>
      </c>
    </row>
    <row r="30" spans="1:20" x14ac:dyDescent="0.25">
      <c r="A30" s="78"/>
    </row>
    <row r="32" spans="1:20" x14ac:dyDescent="0.25">
      <c r="D32" s="35"/>
      <c r="E32" s="35"/>
      <c r="F32" s="35"/>
      <c r="G32" s="35"/>
      <c r="H32" s="35"/>
    </row>
    <row r="33" spans="4:8" x14ac:dyDescent="0.25">
      <c r="D33" s="35"/>
      <c r="E33" s="35"/>
      <c r="F33" s="35"/>
      <c r="G33" s="35"/>
      <c r="H33" s="35"/>
    </row>
    <row r="34" spans="4:8" x14ac:dyDescent="0.25">
      <c r="D34" s="35"/>
      <c r="E34" s="35"/>
      <c r="F34" s="35"/>
      <c r="G34" s="35"/>
      <c r="H34" s="35"/>
    </row>
    <row r="35" spans="4:8" x14ac:dyDescent="0.25">
      <c r="D35" s="35"/>
      <c r="E35" s="35"/>
      <c r="F35" s="35"/>
      <c r="G35" s="35"/>
      <c r="H35" s="35"/>
    </row>
    <row r="36" spans="4:8" x14ac:dyDescent="0.25">
      <c r="D36" s="35"/>
      <c r="E36" s="35"/>
      <c r="F36" s="35"/>
      <c r="G36" s="35"/>
      <c r="H36" s="35"/>
    </row>
    <row r="37" spans="4:8" x14ac:dyDescent="0.25">
      <c r="D37" s="35"/>
      <c r="E37" s="35"/>
      <c r="F37" s="35"/>
      <c r="G37" s="35"/>
      <c r="H37" s="35"/>
    </row>
    <row r="38" spans="4:8" x14ac:dyDescent="0.25">
      <c r="D38" s="35"/>
      <c r="E38" s="35"/>
      <c r="F38" s="35"/>
      <c r="G38" s="35"/>
      <c r="H38" s="35"/>
    </row>
    <row r="39" spans="4:8" x14ac:dyDescent="0.25">
      <c r="D39" s="35"/>
      <c r="E39" s="35"/>
      <c r="F39" s="35"/>
      <c r="G39" s="35"/>
      <c r="H39" s="35"/>
    </row>
    <row r="40" spans="4:8" x14ac:dyDescent="0.25">
      <c r="D40" s="35"/>
      <c r="E40" s="35"/>
      <c r="F40" s="35"/>
      <c r="G40" s="35"/>
      <c r="H40" s="35"/>
    </row>
    <row r="41" spans="4:8" x14ac:dyDescent="0.25">
      <c r="D41" s="35"/>
      <c r="E41" s="35"/>
      <c r="F41" s="35"/>
      <c r="G41" s="35"/>
      <c r="H41" s="35"/>
    </row>
    <row r="42" spans="4:8" x14ac:dyDescent="0.25">
      <c r="D42" s="35"/>
      <c r="E42" s="35"/>
      <c r="F42" s="35"/>
      <c r="G42" s="35"/>
      <c r="H42" s="35"/>
    </row>
    <row r="43" spans="4:8" x14ac:dyDescent="0.25">
      <c r="D43" s="35"/>
      <c r="E43" s="35"/>
      <c r="F43" s="35"/>
      <c r="G43" s="35"/>
      <c r="H43" s="35"/>
    </row>
    <row r="44" spans="4:8" x14ac:dyDescent="0.25">
      <c r="D44" s="35"/>
      <c r="E44" s="35"/>
      <c r="F44" s="35"/>
      <c r="G44" s="35"/>
      <c r="H44" s="35"/>
    </row>
    <row r="45" spans="4:8" x14ac:dyDescent="0.25">
      <c r="D45" s="35"/>
      <c r="E45" s="35"/>
      <c r="F45" s="35"/>
      <c r="G45" s="35"/>
      <c r="H45" s="35"/>
    </row>
    <row r="46" spans="4:8" x14ac:dyDescent="0.25">
      <c r="D46" s="35"/>
      <c r="E46" s="35"/>
      <c r="F46" s="35"/>
      <c r="G46" s="35"/>
      <c r="H46" s="35"/>
    </row>
    <row r="59" spans="3:3" x14ac:dyDescent="0.25">
      <c r="C59" s="40"/>
    </row>
  </sheetData>
  <mergeCells count="23">
    <mergeCell ref="K12:L13"/>
    <mergeCell ref="A24:B24"/>
    <mergeCell ref="M4:T5"/>
    <mergeCell ref="A6:B6"/>
    <mergeCell ref="C6:D6"/>
    <mergeCell ref="A4:D5"/>
    <mergeCell ref="E4:H5"/>
    <mergeCell ref="I4:L5"/>
    <mergeCell ref="Q6:R6"/>
    <mergeCell ref="S6:T6"/>
    <mergeCell ref="E6:F6"/>
    <mergeCell ref="G6:H6"/>
    <mergeCell ref="I6:J6"/>
    <mergeCell ref="K6:L6"/>
    <mergeCell ref="M6:N6"/>
    <mergeCell ref="O6:P6"/>
    <mergeCell ref="A1:D2"/>
    <mergeCell ref="I12:J13"/>
    <mergeCell ref="A25:B26"/>
    <mergeCell ref="A23:B23"/>
    <mergeCell ref="A17:B17"/>
    <mergeCell ref="A21:B22"/>
    <mergeCell ref="A14:B1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webPublishItems count="1">
    <webPublishItem id="9217" divId="COSTOS FARM DE EURO_9217" sourceType="sheet" destinationFile="C:\Users\Admin\Documents\NaturalFarms\Cuentas\COSTOS FARM DE EUR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40" zoomScale="120" zoomScaleNormal="120" workbookViewId="0">
      <selection activeCell="A60" sqref="A60:E60"/>
    </sheetView>
  </sheetViews>
  <sheetFormatPr baseColWidth="10" defaultColWidth="9.140625" defaultRowHeight="15" x14ac:dyDescent="0.25"/>
  <cols>
    <col min="1" max="1" width="54.28515625" customWidth="1"/>
    <col min="2" max="2" width="22.28515625" style="1" customWidth="1"/>
    <col min="3" max="3" width="8.42578125" style="1" customWidth="1"/>
    <col min="4" max="4" width="14.28515625" style="2" customWidth="1"/>
    <col min="5" max="5" width="15.28515625" style="2" customWidth="1"/>
    <col min="6" max="6" width="1.7109375" customWidth="1"/>
    <col min="7" max="10" width="9.140625" customWidth="1"/>
    <col min="11" max="1025" width="8.42578125" customWidth="1"/>
  </cols>
  <sheetData>
    <row r="2" spans="1:7" x14ac:dyDescent="0.25">
      <c r="A2" s="95" t="s">
        <v>74</v>
      </c>
      <c r="B2" s="95"/>
      <c r="C2" s="95"/>
      <c r="D2" s="95"/>
      <c r="E2" s="95"/>
      <c r="G2" s="3"/>
    </row>
    <row r="3" spans="1:7" x14ac:dyDescent="0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</row>
    <row r="4" spans="1:7" x14ac:dyDescent="0.25">
      <c r="A4" s="10" t="s">
        <v>6</v>
      </c>
      <c r="B4" s="9" t="s">
        <v>81</v>
      </c>
      <c r="C4" s="9">
        <v>3</v>
      </c>
      <c r="D4" s="11">
        <v>40000</v>
      </c>
      <c r="E4" s="11">
        <f t="shared" ref="E4:E13" si="0">C4*D4</f>
        <v>120000</v>
      </c>
    </row>
    <row r="5" spans="1:7" x14ac:dyDescent="0.25">
      <c r="A5" s="10" t="s">
        <v>9</v>
      </c>
      <c r="B5" s="9" t="s">
        <v>81</v>
      </c>
      <c r="C5" s="9">
        <v>18</v>
      </c>
      <c r="D5" s="11">
        <v>40000</v>
      </c>
      <c r="E5" s="11">
        <f t="shared" si="0"/>
        <v>720000</v>
      </c>
    </row>
    <row r="6" spans="1:7" x14ac:dyDescent="0.25">
      <c r="A6" s="10" t="s">
        <v>10</v>
      </c>
      <c r="B6" s="9" t="s">
        <v>81</v>
      </c>
      <c r="C6" s="12">
        <v>7</v>
      </c>
      <c r="D6" s="11">
        <v>40000</v>
      </c>
      <c r="E6" s="11">
        <f t="shared" si="0"/>
        <v>280000</v>
      </c>
    </row>
    <row r="7" spans="1:7" x14ac:dyDescent="0.25">
      <c r="A7" s="10" t="s">
        <v>11</v>
      </c>
      <c r="B7" s="9" t="s">
        <v>81</v>
      </c>
      <c r="C7" s="12">
        <v>40</v>
      </c>
      <c r="D7" s="11">
        <v>40000</v>
      </c>
      <c r="E7" s="11">
        <f t="shared" si="0"/>
        <v>1600000</v>
      </c>
    </row>
    <row r="8" spans="1:7" x14ac:dyDescent="0.25">
      <c r="A8" s="10" t="s">
        <v>60</v>
      </c>
      <c r="B8" s="9" t="s">
        <v>81</v>
      </c>
      <c r="C8" s="12">
        <v>11</v>
      </c>
      <c r="D8" s="11">
        <v>40000</v>
      </c>
      <c r="E8" s="11">
        <f t="shared" si="0"/>
        <v>440000</v>
      </c>
    </row>
    <row r="9" spans="1:7" x14ac:dyDescent="0.25">
      <c r="A9" s="10" t="s">
        <v>12</v>
      </c>
      <c r="B9" s="9" t="s">
        <v>81</v>
      </c>
      <c r="C9" s="12">
        <v>1</v>
      </c>
      <c r="D9" s="11">
        <v>40000</v>
      </c>
      <c r="E9" s="11">
        <f t="shared" si="0"/>
        <v>40000</v>
      </c>
    </row>
    <row r="10" spans="1:7" x14ac:dyDescent="0.25">
      <c r="A10" s="10" t="s">
        <v>84</v>
      </c>
      <c r="B10" s="9" t="s">
        <v>81</v>
      </c>
      <c r="C10" s="12">
        <v>6</v>
      </c>
      <c r="D10" s="11">
        <v>40000</v>
      </c>
      <c r="E10" s="11">
        <f t="shared" si="0"/>
        <v>240000</v>
      </c>
    </row>
    <row r="11" spans="1:7" x14ac:dyDescent="0.25">
      <c r="A11" s="10" t="s">
        <v>13</v>
      </c>
      <c r="B11" s="9" t="s">
        <v>81</v>
      </c>
      <c r="C11" s="12">
        <v>12</v>
      </c>
      <c r="D11" s="11">
        <v>40000</v>
      </c>
      <c r="E11" s="11">
        <f t="shared" si="0"/>
        <v>480000</v>
      </c>
    </row>
    <row r="12" spans="1:7" x14ac:dyDescent="0.25">
      <c r="A12" s="10" t="s">
        <v>14</v>
      </c>
      <c r="B12" s="9" t="s">
        <v>81</v>
      </c>
      <c r="C12" s="9">
        <v>15</v>
      </c>
      <c r="D12" s="11">
        <v>40000</v>
      </c>
      <c r="E12" s="11">
        <f t="shared" si="0"/>
        <v>600000</v>
      </c>
    </row>
    <row r="13" spans="1:7" x14ac:dyDescent="0.25">
      <c r="A13" s="10" t="s">
        <v>62</v>
      </c>
      <c r="B13" s="9" t="s">
        <v>81</v>
      </c>
      <c r="C13" s="12">
        <v>2</v>
      </c>
      <c r="D13" s="11">
        <v>40000</v>
      </c>
      <c r="E13" s="11">
        <f t="shared" si="0"/>
        <v>80000</v>
      </c>
    </row>
    <row r="14" spans="1:7" x14ac:dyDescent="0.25">
      <c r="A14" s="96" t="s">
        <v>15</v>
      </c>
      <c r="B14" s="96"/>
      <c r="C14" s="96"/>
      <c r="D14" s="96"/>
      <c r="E14" s="13">
        <f>SUM(E4:E13)</f>
        <v>4600000</v>
      </c>
    </row>
    <row r="15" spans="1:7" x14ac:dyDescent="0.25">
      <c r="B15"/>
      <c r="C15"/>
      <c r="D15"/>
      <c r="E15"/>
    </row>
    <row r="16" spans="1:7" x14ac:dyDescent="0.25">
      <c r="B16"/>
      <c r="C16"/>
      <c r="D16"/>
      <c r="E16"/>
    </row>
    <row r="17" spans="1:11" x14ac:dyDescent="0.25">
      <c r="C17" s="3"/>
    </row>
    <row r="18" spans="1:11" x14ac:dyDescent="0.25">
      <c r="A18" s="95" t="s">
        <v>85</v>
      </c>
      <c r="B18" s="95"/>
      <c r="C18" s="95"/>
      <c r="D18" s="95"/>
      <c r="E18" s="95"/>
    </row>
    <row r="19" spans="1:11" x14ac:dyDescent="0.25">
      <c r="A19" s="4" t="s">
        <v>0</v>
      </c>
      <c r="B19" s="5" t="s">
        <v>1</v>
      </c>
      <c r="C19" s="4" t="s">
        <v>2</v>
      </c>
      <c r="D19" s="6" t="s">
        <v>3</v>
      </c>
      <c r="E19" s="7" t="s">
        <v>4</v>
      </c>
    </row>
    <row r="20" spans="1:11" x14ac:dyDescent="0.25">
      <c r="A20" s="10" t="s">
        <v>63</v>
      </c>
      <c r="B20" s="9" t="s">
        <v>88</v>
      </c>
      <c r="C20" s="9">
        <v>24</v>
      </c>
      <c r="D20" s="13">
        <v>15000</v>
      </c>
      <c r="E20" s="13">
        <f t="shared" ref="E20:E26" si="1">C20*D20</f>
        <v>360000</v>
      </c>
    </row>
    <row r="21" spans="1:11" x14ac:dyDescent="0.25">
      <c r="A21" s="10" t="s">
        <v>16</v>
      </c>
      <c r="B21" s="9" t="s">
        <v>79</v>
      </c>
      <c r="C21" s="12">
        <v>17</v>
      </c>
      <c r="D21" s="13">
        <v>9500</v>
      </c>
      <c r="E21" s="13">
        <f t="shared" si="1"/>
        <v>161500</v>
      </c>
    </row>
    <row r="22" spans="1:11" x14ac:dyDescent="0.25">
      <c r="A22" s="10" t="s">
        <v>17</v>
      </c>
      <c r="B22" s="9" t="s">
        <v>80</v>
      </c>
      <c r="C22" s="12">
        <v>2</v>
      </c>
      <c r="D22" s="13">
        <v>12000</v>
      </c>
      <c r="E22" s="13">
        <f t="shared" si="1"/>
        <v>24000</v>
      </c>
    </row>
    <row r="23" spans="1:11" x14ac:dyDescent="0.25">
      <c r="A23" s="10" t="s">
        <v>64</v>
      </c>
      <c r="B23" s="9" t="s">
        <v>80</v>
      </c>
      <c r="C23" s="12">
        <v>3</v>
      </c>
      <c r="D23" s="13">
        <v>15000</v>
      </c>
      <c r="E23" s="13">
        <f t="shared" si="1"/>
        <v>45000</v>
      </c>
    </row>
    <row r="24" spans="1:11" x14ac:dyDescent="0.25">
      <c r="A24" s="10" t="s">
        <v>86</v>
      </c>
      <c r="B24" s="12" t="s">
        <v>36</v>
      </c>
      <c r="C24" s="12">
        <v>1200</v>
      </c>
      <c r="D24" s="13">
        <v>500</v>
      </c>
      <c r="E24" s="13">
        <f t="shared" si="1"/>
        <v>600000</v>
      </c>
      <c r="G24" s="35"/>
      <c r="H24" s="35"/>
      <c r="I24" s="35"/>
      <c r="J24" s="35"/>
      <c r="K24" s="35"/>
    </row>
    <row r="25" spans="1:11" x14ac:dyDescent="0.25">
      <c r="A25" s="10" t="s">
        <v>87</v>
      </c>
      <c r="B25" s="12" t="s">
        <v>19</v>
      </c>
      <c r="C25" s="12">
        <v>1</v>
      </c>
      <c r="D25" s="13">
        <v>400000</v>
      </c>
      <c r="E25" s="13">
        <f t="shared" si="1"/>
        <v>400000</v>
      </c>
      <c r="G25" s="1"/>
      <c r="H25" s="1"/>
      <c r="I25" s="1"/>
      <c r="J25" s="1"/>
      <c r="K25" s="1"/>
    </row>
    <row r="26" spans="1:11" x14ac:dyDescent="0.25">
      <c r="A26" s="10" t="s">
        <v>18</v>
      </c>
      <c r="B26" s="9" t="s">
        <v>19</v>
      </c>
      <c r="C26" s="12">
        <v>1</v>
      </c>
      <c r="D26" s="13">
        <v>1000000</v>
      </c>
      <c r="E26" s="13">
        <f t="shared" si="1"/>
        <v>1000000</v>
      </c>
    </row>
    <row r="27" spans="1:11" x14ac:dyDescent="0.25">
      <c r="A27" s="96" t="s">
        <v>15</v>
      </c>
      <c r="B27" s="96"/>
      <c r="C27" s="96"/>
      <c r="D27" s="96"/>
      <c r="E27" s="13">
        <f>SUM(E20:E26)</f>
        <v>2590500</v>
      </c>
      <c r="G27" s="36"/>
      <c r="H27" s="36"/>
      <c r="I27" s="36"/>
    </row>
    <row r="28" spans="1:11" x14ac:dyDescent="0.25">
      <c r="B28"/>
      <c r="C28"/>
      <c r="D28"/>
      <c r="E28"/>
    </row>
    <row r="30" spans="1:11" x14ac:dyDescent="0.25">
      <c r="I30" s="14"/>
    </row>
    <row r="31" spans="1:11" x14ac:dyDescent="0.25">
      <c r="A31" s="95" t="s">
        <v>20</v>
      </c>
      <c r="B31" s="95"/>
      <c r="C31" s="95"/>
      <c r="D31" s="95"/>
      <c r="E31" s="95"/>
      <c r="I31" s="1"/>
    </row>
    <row r="32" spans="1:11" x14ac:dyDescent="0.25">
      <c r="A32" s="4" t="s">
        <v>0</v>
      </c>
      <c r="B32" s="5" t="s">
        <v>1</v>
      </c>
      <c r="C32" s="4" t="s">
        <v>2</v>
      </c>
      <c r="D32" s="6" t="s">
        <v>3</v>
      </c>
      <c r="E32" s="7" t="s">
        <v>4</v>
      </c>
      <c r="I32" s="1"/>
    </row>
    <row r="33" spans="1:9" x14ac:dyDescent="0.25">
      <c r="A33" s="15"/>
      <c r="B33" s="16"/>
      <c r="C33" s="17"/>
      <c r="D33" s="18"/>
      <c r="E33" s="19"/>
      <c r="I33" s="1"/>
    </row>
    <row r="34" spans="1:9" x14ac:dyDescent="0.25">
      <c r="A34" s="10" t="s">
        <v>66</v>
      </c>
      <c r="B34" s="9" t="s">
        <v>81</v>
      </c>
      <c r="C34" s="12">
        <v>1</v>
      </c>
      <c r="D34" s="13">
        <v>200000</v>
      </c>
      <c r="E34" s="13">
        <f>C34*D34</f>
        <v>200000</v>
      </c>
      <c r="I34" s="1"/>
    </row>
    <row r="35" spans="1:9" x14ac:dyDescent="0.25">
      <c r="A35" s="10" t="s">
        <v>29</v>
      </c>
      <c r="B35" s="9" t="s">
        <v>81</v>
      </c>
      <c r="C35" s="12">
        <v>1</v>
      </c>
      <c r="D35" s="13">
        <v>40000</v>
      </c>
      <c r="E35" s="13">
        <f>C35*D35</f>
        <v>40000</v>
      </c>
      <c r="I35" s="1"/>
    </row>
    <row r="36" spans="1:9" x14ac:dyDescent="0.25">
      <c r="A36" s="96" t="s">
        <v>15</v>
      </c>
      <c r="B36" s="96"/>
      <c r="C36" s="96"/>
      <c r="D36" s="96"/>
      <c r="E36" s="13">
        <f>SUM(E33:E35)</f>
        <v>240000</v>
      </c>
    </row>
    <row r="37" spans="1:9" x14ac:dyDescent="0.25">
      <c r="A37" s="21"/>
      <c r="B37" s="22"/>
      <c r="C37" s="22"/>
      <c r="D37" s="23"/>
      <c r="E37" s="23"/>
    </row>
    <row r="38" spans="1:9" x14ac:dyDescent="0.25">
      <c r="A38" s="21"/>
      <c r="B38" s="22"/>
      <c r="C38" s="22"/>
      <c r="D38" s="23"/>
      <c r="E38" s="23"/>
    </row>
    <row r="39" spans="1:9" x14ac:dyDescent="0.25">
      <c r="A39" s="21"/>
      <c r="B39" s="22"/>
      <c r="C39" s="22"/>
      <c r="D39" s="23"/>
      <c r="E39" s="23"/>
    </row>
    <row r="40" spans="1:9" x14ac:dyDescent="0.25">
      <c r="A40" s="99" t="s">
        <v>30</v>
      </c>
      <c r="B40" s="99"/>
      <c r="C40" s="99"/>
      <c r="D40" s="99"/>
      <c r="E40" s="99"/>
    </row>
    <row r="41" spans="1:9" x14ac:dyDescent="0.25">
      <c r="A41" s="24" t="s">
        <v>0</v>
      </c>
      <c r="B41" s="25" t="s">
        <v>1</v>
      </c>
      <c r="C41" s="24" t="s">
        <v>2</v>
      </c>
      <c r="D41" s="26" t="s">
        <v>83</v>
      </c>
      <c r="E41" s="27" t="s">
        <v>4</v>
      </c>
    </row>
    <row r="42" spans="1:9" x14ac:dyDescent="0.25">
      <c r="A42" s="28" t="s">
        <v>71</v>
      </c>
      <c r="B42" s="29" t="s">
        <v>19</v>
      </c>
      <c r="C42" s="30">
        <v>1</v>
      </c>
      <c r="D42" s="31">
        <v>1000000</v>
      </c>
      <c r="E42" s="32">
        <v>1000000</v>
      </c>
    </row>
    <row r="43" spans="1:9" x14ac:dyDescent="0.25">
      <c r="A43" s="21"/>
      <c r="B43" s="22"/>
      <c r="C43" s="22"/>
      <c r="D43" s="23"/>
      <c r="E43" s="23"/>
    </row>
    <row r="44" spans="1:9" x14ac:dyDescent="0.25">
      <c r="A44" s="21"/>
      <c r="B44" s="22"/>
      <c r="C44" s="22"/>
      <c r="D44" s="23"/>
      <c r="E44" s="23"/>
    </row>
    <row r="45" spans="1:9" x14ac:dyDescent="0.25">
      <c r="A45" s="21"/>
      <c r="B45" s="22"/>
      <c r="C45" s="22"/>
      <c r="D45" s="23"/>
      <c r="E45" s="23"/>
    </row>
    <row r="46" spans="1:9" x14ac:dyDescent="0.25">
      <c r="A46" s="101" t="s">
        <v>32</v>
      </c>
      <c r="B46" s="101"/>
      <c r="C46" s="107">
        <f>E14+E27+E36+E42</f>
        <v>8430500</v>
      </c>
      <c r="D46" s="107"/>
      <c r="E46" s="107"/>
    </row>
    <row r="47" spans="1:9" x14ac:dyDescent="0.25">
      <c r="A47" s="21"/>
      <c r="B47" s="22"/>
      <c r="C47" s="22"/>
      <c r="D47" s="23"/>
      <c r="E47" s="23"/>
    </row>
    <row r="48" spans="1:9" x14ac:dyDescent="0.25">
      <c r="A48" s="21"/>
      <c r="B48" s="22"/>
      <c r="C48" s="22"/>
      <c r="D48" s="23"/>
      <c r="E48" s="23"/>
    </row>
    <row r="49" spans="1:5" x14ac:dyDescent="0.25">
      <c r="A49" s="95" t="s">
        <v>33</v>
      </c>
      <c r="B49" s="95"/>
      <c r="C49" s="95"/>
      <c r="D49" s="95"/>
      <c r="E49" s="95"/>
    </row>
    <row r="50" spans="1:5" x14ac:dyDescent="0.25">
      <c r="A50" s="4" t="s">
        <v>0</v>
      </c>
      <c r="B50" s="5" t="s">
        <v>1</v>
      </c>
      <c r="C50" s="4" t="s">
        <v>2</v>
      </c>
      <c r="D50" s="6" t="s">
        <v>3</v>
      </c>
      <c r="E50" s="7" t="s">
        <v>4</v>
      </c>
    </row>
    <row r="51" spans="1:5" x14ac:dyDescent="0.25">
      <c r="A51" s="10" t="s">
        <v>72</v>
      </c>
      <c r="B51" s="12" t="s">
        <v>31</v>
      </c>
      <c r="C51" s="9">
        <v>1</v>
      </c>
      <c r="D51" s="33">
        <v>4000000</v>
      </c>
      <c r="E51" s="13">
        <f>C51*D51</f>
        <v>4000000</v>
      </c>
    </row>
    <row r="52" spans="1:5" x14ac:dyDescent="0.25">
      <c r="A52" s="10" t="s">
        <v>34</v>
      </c>
      <c r="B52" s="12" t="s">
        <v>31</v>
      </c>
      <c r="C52" s="9">
        <v>1</v>
      </c>
      <c r="D52" s="33">
        <v>2000000</v>
      </c>
      <c r="E52" s="13">
        <f>C52*D52</f>
        <v>2000000</v>
      </c>
    </row>
    <row r="53" spans="1:5" x14ac:dyDescent="0.25">
      <c r="A53" s="34" t="s">
        <v>73</v>
      </c>
      <c r="B53" s="12" t="s">
        <v>31</v>
      </c>
      <c r="C53" s="9">
        <v>1</v>
      </c>
      <c r="D53" s="2">
        <v>1000000</v>
      </c>
      <c r="E53" s="13">
        <f>C53*D53</f>
        <v>1000000</v>
      </c>
    </row>
    <row r="54" spans="1:5" x14ac:dyDescent="0.25">
      <c r="A54" s="96" t="s">
        <v>15</v>
      </c>
      <c r="B54" s="96"/>
      <c r="C54" s="96"/>
      <c r="D54" s="96"/>
      <c r="E54" s="2">
        <f>SUM(E51:E53)</f>
        <v>7000000</v>
      </c>
    </row>
    <row r="57" spans="1:5" x14ac:dyDescent="0.25">
      <c r="A57" s="97" t="s">
        <v>15</v>
      </c>
      <c r="B57" s="97"/>
      <c r="C57" s="109">
        <f>C46+E54</f>
        <v>15430500</v>
      </c>
      <c r="D57" s="109"/>
      <c r="E57" s="109"/>
    </row>
    <row r="58" spans="1:5" x14ac:dyDescent="0.25">
      <c r="B58" s="1" t="s">
        <v>115</v>
      </c>
      <c r="C58" s="68">
        <f>'CASH FLOW'!B16</f>
        <v>3550</v>
      </c>
    </row>
    <row r="59" spans="1:5" x14ac:dyDescent="0.25">
      <c r="A59" s="97" t="s">
        <v>116</v>
      </c>
      <c r="B59" s="97"/>
      <c r="C59" s="108">
        <f>C57*0.05+C57</f>
        <v>16202025</v>
      </c>
      <c r="D59" s="108"/>
      <c r="E59" s="108"/>
    </row>
    <row r="60" spans="1:5" x14ac:dyDescent="0.25">
      <c r="A60" s="97" t="s">
        <v>117</v>
      </c>
      <c r="B60" s="97"/>
      <c r="C60" s="108">
        <f>C59/C58</f>
        <v>4563.9507042253517</v>
      </c>
      <c r="D60" s="108"/>
      <c r="E60" s="108"/>
    </row>
    <row r="61" spans="1:5" x14ac:dyDescent="0.25">
      <c r="D61" s="37"/>
    </row>
  </sheetData>
  <mergeCells count="17">
    <mergeCell ref="A60:B60"/>
    <mergeCell ref="C60:E60"/>
    <mergeCell ref="A54:D54"/>
    <mergeCell ref="A57:B57"/>
    <mergeCell ref="C57:E57"/>
    <mergeCell ref="A59:B59"/>
    <mergeCell ref="C59:E59"/>
    <mergeCell ref="A36:D36"/>
    <mergeCell ref="A40:E40"/>
    <mergeCell ref="A46:B46"/>
    <mergeCell ref="C46:E46"/>
    <mergeCell ref="A49:E49"/>
    <mergeCell ref="A2:E2"/>
    <mergeCell ref="A14:D14"/>
    <mergeCell ref="A18:E18"/>
    <mergeCell ref="A27:D27"/>
    <mergeCell ref="A31:E3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topLeftCell="A34" zoomScale="120" zoomScaleNormal="120" workbookViewId="0">
      <selection activeCell="A60" sqref="A60:E60"/>
    </sheetView>
  </sheetViews>
  <sheetFormatPr baseColWidth="10" defaultColWidth="9.140625" defaultRowHeight="15" x14ac:dyDescent="0.25"/>
  <cols>
    <col min="1" max="1" width="54.28515625" customWidth="1"/>
    <col min="2" max="2" width="22.28515625" style="1" customWidth="1"/>
    <col min="3" max="3" width="8.42578125" style="1" customWidth="1"/>
    <col min="4" max="4" width="14.28515625" style="2" customWidth="1"/>
    <col min="5" max="5" width="15.28515625" style="2" customWidth="1"/>
    <col min="6" max="6" width="1.7109375" customWidth="1"/>
    <col min="7" max="10" width="9.140625" customWidth="1"/>
    <col min="11" max="1025" width="8.42578125" customWidth="1"/>
  </cols>
  <sheetData>
    <row r="2" spans="1:7" x14ac:dyDescent="0.25">
      <c r="A2" s="95" t="s">
        <v>74</v>
      </c>
      <c r="B2" s="95"/>
      <c r="C2" s="95"/>
      <c r="D2" s="95"/>
      <c r="E2" s="95"/>
      <c r="G2" s="3"/>
    </row>
    <row r="3" spans="1:7" x14ac:dyDescent="0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</row>
    <row r="4" spans="1:7" x14ac:dyDescent="0.25">
      <c r="A4" s="10" t="s">
        <v>6</v>
      </c>
      <c r="B4" s="9" t="s">
        <v>81</v>
      </c>
      <c r="C4" s="9">
        <v>3</v>
      </c>
      <c r="D4" s="11">
        <v>40000</v>
      </c>
      <c r="E4" s="11">
        <f t="shared" ref="E4:E12" si="0">C4*D4</f>
        <v>120000</v>
      </c>
    </row>
    <row r="5" spans="1:7" x14ac:dyDescent="0.25">
      <c r="A5" s="10" t="s">
        <v>9</v>
      </c>
      <c r="B5" s="9" t="s">
        <v>81</v>
      </c>
      <c r="C5" s="9">
        <v>16</v>
      </c>
      <c r="D5" s="11">
        <v>40000</v>
      </c>
      <c r="E5" s="11">
        <f t="shared" si="0"/>
        <v>640000</v>
      </c>
    </row>
    <row r="6" spans="1:7" x14ac:dyDescent="0.25">
      <c r="A6" s="10" t="s">
        <v>10</v>
      </c>
      <c r="B6" s="9" t="s">
        <v>81</v>
      </c>
      <c r="C6" s="12">
        <v>8</v>
      </c>
      <c r="D6" s="11">
        <v>40000</v>
      </c>
      <c r="E6" s="11">
        <f t="shared" si="0"/>
        <v>320000</v>
      </c>
    </row>
    <row r="7" spans="1:7" x14ac:dyDescent="0.25">
      <c r="A7" s="10" t="s">
        <v>11</v>
      </c>
      <c r="B7" s="9" t="s">
        <v>81</v>
      </c>
      <c r="C7" s="12">
        <v>38</v>
      </c>
      <c r="D7" s="11">
        <v>40000</v>
      </c>
      <c r="E7" s="11">
        <f t="shared" si="0"/>
        <v>1520000</v>
      </c>
    </row>
    <row r="8" spans="1:7" x14ac:dyDescent="0.25">
      <c r="A8" s="10" t="s">
        <v>60</v>
      </c>
      <c r="B8" s="9" t="s">
        <v>81</v>
      </c>
      <c r="C8" s="12">
        <v>13</v>
      </c>
      <c r="D8" s="11">
        <v>40000</v>
      </c>
      <c r="E8" s="11">
        <f t="shared" si="0"/>
        <v>520000</v>
      </c>
    </row>
    <row r="9" spans="1:7" x14ac:dyDescent="0.25">
      <c r="A9" s="10" t="s">
        <v>84</v>
      </c>
      <c r="B9" s="9" t="s">
        <v>81</v>
      </c>
      <c r="C9" s="12">
        <v>10</v>
      </c>
      <c r="D9" s="11">
        <v>40000</v>
      </c>
      <c r="E9" s="11">
        <f t="shared" si="0"/>
        <v>400000</v>
      </c>
    </row>
    <row r="10" spans="1:7" x14ac:dyDescent="0.25">
      <c r="A10" s="10" t="s">
        <v>13</v>
      </c>
      <c r="B10" s="9" t="s">
        <v>81</v>
      </c>
      <c r="C10" s="12">
        <v>10</v>
      </c>
      <c r="D10" s="11">
        <v>40000</v>
      </c>
      <c r="E10" s="11">
        <f t="shared" si="0"/>
        <v>400000</v>
      </c>
    </row>
    <row r="11" spans="1:7" x14ac:dyDescent="0.25">
      <c r="A11" s="10" t="s">
        <v>14</v>
      </c>
      <c r="B11" s="12" t="s">
        <v>81</v>
      </c>
      <c r="C11" s="9">
        <v>17</v>
      </c>
      <c r="D11" s="11">
        <v>40000</v>
      </c>
      <c r="E11" s="11">
        <f t="shared" si="0"/>
        <v>680000</v>
      </c>
    </row>
    <row r="12" spans="1:7" x14ac:dyDescent="0.25">
      <c r="A12" s="10" t="s">
        <v>37</v>
      </c>
      <c r="B12" s="12" t="s">
        <v>81</v>
      </c>
      <c r="C12" s="9">
        <v>15</v>
      </c>
      <c r="D12" s="11">
        <v>40000</v>
      </c>
      <c r="E12" s="11">
        <f t="shared" si="0"/>
        <v>600000</v>
      </c>
    </row>
    <row r="13" spans="1:7" x14ac:dyDescent="0.25">
      <c r="A13" s="96" t="s">
        <v>15</v>
      </c>
      <c r="B13" s="96"/>
      <c r="C13" s="96"/>
      <c r="D13" s="96"/>
      <c r="E13" s="13">
        <f>SUM(E4:E12)</f>
        <v>5200000</v>
      </c>
    </row>
    <row r="14" spans="1:7" x14ac:dyDescent="0.25">
      <c r="B14"/>
      <c r="C14"/>
      <c r="D14"/>
      <c r="E14"/>
    </row>
    <row r="15" spans="1:7" x14ac:dyDescent="0.25">
      <c r="B15"/>
      <c r="C15"/>
      <c r="D15"/>
      <c r="E15"/>
    </row>
    <row r="16" spans="1:7" x14ac:dyDescent="0.25">
      <c r="C16" s="3"/>
    </row>
    <row r="17" spans="1:11" x14ac:dyDescent="0.25">
      <c r="A17" s="95" t="s">
        <v>85</v>
      </c>
      <c r="B17" s="95"/>
      <c r="C17" s="95"/>
      <c r="D17" s="95"/>
      <c r="E17" s="95"/>
    </row>
    <row r="18" spans="1:11" x14ac:dyDescent="0.25">
      <c r="A18" s="4" t="s">
        <v>0</v>
      </c>
      <c r="B18" s="5" t="s">
        <v>1</v>
      </c>
      <c r="C18" s="4" t="s">
        <v>2</v>
      </c>
      <c r="D18" s="6" t="s">
        <v>3</v>
      </c>
      <c r="E18" s="7" t="s">
        <v>4</v>
      </c>
    </row>
    <row r="19" spans="1:11" x14ac:dyDescent="0.25">
      <c r="A19" s="10" t="s">
        <v>63</v>
      </c>
      <c r="B19" s="9" t="s">
        <v>88</v>
      </c>
      <c r="C19" s="9">
        <v>24</v>
      </c>
      <c r="D19" s="13">
        <v>15000</v>
      </c>
      <c r="E19" s="13">
        <f t="shared" ref="E19:E25" si="1">C19*D19</f>
        <v>360000</v>
      </c>
    </row>
    <row r="20" spans="1:11" x14ac:dyDescent="0.25">
      <c r="A20" s="10" t="s">
        <v>16</v>
      </c>
      <c r="B20" s="9" t="s">
        <v>79</v>
      </c>
      <c r="C20" s="12">
        <v>18</v>
      </c>
      <c r="D20" s="13">
        <v>9500</v>
      </c>
      <c r="E20" s="13">
        <f t="shared" si="1"/>
        <v>171000</v>
      </c>
    </row>
    <row r="21" spans="1:11" x14ac:dyDescent="0.25">
      <c r="A21" s="10" t="s">
        <v>17</v>
      </c>
      <c r="B21" s="9" t="s">
        <v>80</v>
      </c>
      <c r="C21" s="12">
        <v>2</v>
      </c>
      <c r="D21" s="13">
        <v>12000</v>
      </c>
      <c r="E21" s="13">
        <f t="shared" si="1"/>
        <v>24000</v>
      </c>
    </row>
    <row r="22" spans="1:11" x14ac:dyDescent="0.25">
      <c r="A22" s="10" t="s">
        <v>64</v>
      </c>
      <c r="B22" s="9" t="s">
        <v>80</v>
      </c>
      <c r="C22" s="12">
        <v>4</v>
      </c>
      <c r="D22" s="13">
        <v>15000</v>
      </c>
      <c r="E22" s="13">
        <f t="shared" si="1"/>
        <v>60000</v>
      </c>
    </row>
    <row r="23" spans="1:11" x14ac:dyDescent="0.25">
      <c r="A23" s="10" t="s">
        <v>90</v>
      </c>
      <c r="B23" s="12" t="s">
        <v>36</v>
      </c>
      <c r="C23" s="12">
        <v>2400</v>
      </c>
      <c r="D23" s="13">
        <v>500</v>
      </c>
      <c r="E23" s="13">
        <f t="shared" si="1"/>
        <v>1200000</v>
      </c>
      <c r="G23" s="35"/>
      <c r="H23" s="35"/>
      <c r="I23" s="35"/>
      <c r="J23" s="35"/>
      <c r="K23" s="35"/>
    </row>
    <row r="24" spans="1:11" x14ac:dyDescent="0.25">
      <c r="A24" s="10" t="s">
        <v>87</v>
      </c>
      <c r="B24" s="12" t="s">
        <v>19</v>
      </c>
      <c r="C24" s="12">
        <v>1</v>
      </c>
      <c r="D24" s="13">
        <v>800000</v>
      </c>
      <c r="E24" s="13">
        <f t="shared" si="1"/>
        <v>800000</v>
      </c>
      <c r="G24" s="1"/>
      <c r="H24" s="1"/>
      <c r="I24" s="1"/>
      <c r="J24" s="1"/>
      <c r="K24" s="1"/>
    </row>
    <row r="25" spans="1:11" x14ac:dyDescent="0.25">
      <c r="A25" s="10" t="s">
        <v>18</v>
      </c>
      <c r="B25" s="9" t="s">
        <v>19</v>
      </c>
      <c r="C25" s="12">
        <v>1</v>
      </c>
      <c r="D25" s="13">
        <v>1500000</v>
      </c>
      <c r="E25" s="13">
        <f t="shared" si="1"/>
        <v>1500000</v>
      </c>
    </row>
    <row r="26" spans="1:11" x14ac:dyDescent="0.25">
      <c r="A26" s="96" t="s">
        <v>15</v>
      </c>
      <c r="B26" s="96"/>
      <c r="C26" s="96"/>
      <c r="D26" s="96"/>
      <c r="E26" s="13">
        <f>SUM(E19:E25)</f>
        <v>4115000</v>
      </c>
      <c r="G26" s="36"/>
      <c r="H26" s="36"/>
      <c r="I26" s="36"/>
    </row>
    <row r="27" spans="1:11" x14ac:dyDescent="0.25">
      <c r="B27"/>
      <c r="C27"/>
      <c r="D27"/>
      <c r="E27"/>
    </row>
    <row r="29" spans="1:11" x14ac:dyDescent="0.25">
      <c r="I29" s="14"/>
    </row>
    <row r="30" spans="1:11" x14ac:dyDescent="0.25">
      <c r="A30" s="95" t="s">
        <v>20</v>
      </c>
      <c r="B30" s="95"/>
      <c r="C30" s="95"/>
      <c r="D30" s="95"/>
      <c r="E30" s="95"/>
      <c r="I30" s="1"/>
    </row>
    <row r="31" spans="1:11" x14ac:dyDescent="0.25">
      <c r="A31" s="4" t="s">
        <v>0</v>
      </c>
      <c r="B31" s="5" t="s">
        <v>1</v>
      </c>
      <c r="C31" s="4" t="s">
        <v>2</v>
      </c>
      <c r="D31" s="6" t="s">
        <v>3</v>
      </c>
      <c r="E31" s="7" t="s">
        <v>4</v>
      </c>
      <c r="I31" s="1"/>
    </row>
    <row r="32" spans="1:11" x14ac:dyDescent="0.25">
      <c r="A32" s="15"/>
      <c r="B32" s="16"/>
      <c r="C32" s="17"/>
      <c r="D32" s="18"/>
      <c r="E32" s="19"/>
      <c r="I32" s="1"/>
    </row>
    <row r="33" spans="1:9" x14ac:dyDescent="0.25">
      <c r="A33" s="10" t="s">
        <v>66</v>
      </c>
      <c r="B33" s="9" t="s">
        <v>81</v>
      </c>
      <c r="C33" s="12">
        <v>1</v>
      </c>
      <c r="D33" s="13">
        <v>200000</v>
      </c>
      <c r="E33" s="13">
        <f>C33*D33</f>
        <v>200000</v>
      </c>
      <c r="I33" s="1"/>
    </row>
    <row r="34" spans="1:9" x14ac:dyDescent="0.25">
      <c r="A34" s="10" t="s">
        <v>29</v>
      </c>
      <c r="B34" s="9" t="s">
        <v>81</v>
      </c>
      <c r="C34" s="12">
        <v>1</v>
      </c>
      <c r="D34" s="13">
        <v>40000</v>
      </c>
      <c r="E34" s="13">
        <f>C34*D34</f>
        <v>40000</v>
      </c>
      <c r="I34" s="1"/>
    </row>
    <row r="35" spans="1:9" x14ac:dyDescent="0.25">
      <c r="A35" s="10" t="s">
        <v>91</v>
      </c>
      <c r="B35" s="9" t="s">
        <v>81</v>
      </c>
      <c r="C35" s="12">
        <v>50</v>
      </c>
      <c r="D35" s="13">
        <v>15000</v>
      </c>
      <c r="E35" s="13">
        <f>C35*D35</f>
        <v>750000</v>
      </c>
      <c r="I35" s="1"/>
    </row>
    <row r="36" spans="1:9" x14ac:dyDescent="0.25">
      <c r="A36" s="96" t="s">
        <v>15</v>
      </c>
      <c r="B36" s="96"/>
      <c r="C36" s="96"/>
      <c r="D36" s="96"/>
      <c r="E36" s="13">
        <f>SUM(E33:E35)</f>
        <v>990000</v>
      </c>
    </row>
    <row r="37" spans="1:9" x14ac:dyDescent="0.25">
      <c r="A37" s="21"/>
      <c r="B37" s="22"/>
      <c r="C37" s="22"/>
      <c r="D37" s="23"/>
      <c r="E37" s="23"/>
    </row>
    <row r="38" spans="1:9" x14ac:dyDescent="0.25">
      <c r="A38" s="21"/>
      <c r="B38" s="22"/>
      <c r="C38" s="22"/>
      <c r="D38" s="23"/>
      <c r="E38" s="23"/>
    </row>
    <row r="39" spans="1:9" x14ac:dyDescent="0.25">
      <c r="A39" s="21"/>
      <c r="B39" s="22"/>
      <c r="C39" s="22"/>
      <c r="D39" s="23"/>
      <c r="E39" s="23"/>
    </row>
    <row r="40" spans="1:9" x14ac:dyDescent="0.25">
      <c r="A40" s="99" t="s">
        <v>30</v>
      </c>
      <c r="B40" s="99"/>
      <c r="C40" s="99"/>
      <c r="D40" s="99"/>
      <c r="E40" s="99"/>
    </row>
    <row r="41" spans="1:9" x14ac:dyDescent="0.25">
      <c r="A41" s="24" t="s">
        <v>0</v>
      </c>
      <c r="B41" s="25" t="s">
        <v>1</v>
      </c>
      <c r="C41" s="24" t="s">
        <v>2</v>
      </c>
      <c r="D41" s="26" t="s">
        <v>83</v>
      </c>
      <c r="E41" s="27" t="s">
        <v>4</v>
      </c>
    </row>
    <row r="42" spans="1:9" x14ac:dyDescent="0.25">
      <c r="A42" s="28" t="s">
        <v>71</v>
      </c>
      <c r="B42" s="29" t="s">
        <v>19</v>
      </c>
      <c r="C42" s="30">
        <v>1</v>
      </c>
      <c r="D42" s="31">
        <v>1000000</v>
      </c>
      <c r="E42" s="32">
        <v>1000000</v>
      </c>
    </row>
    <row r="43" spans="1:9" x14ac:dyDescent="0.25">
      <c r="A43" s="21"/>
      <c r="B43" s="22"/>
      <c r="C43" s="22"/>
      <c r="D43" s="23"/>
      <c r="E43" s="23"/>
    </row>
    <row r="44" spans="1:9" x14ac:dyDescent="0.25">
      <c r="A44" s="21"/>
      <c r="B44" s="22"/>
      <c r="C44" s="22"/>
      <c r="D44" s="23"/>
      <c r="E44" s="23"/>
    </row>
    <row r="45" spans="1:9" x14ac:dyDescent="0.25">
      <c r="A45" s="21"/>
      <c r="B45" s="22"/>
      <c r="C45" s="22"/>
      <c r="D45" s="23"/>
      <c r="E45" s="23"/>
    </row>
    <row r="46" spans="1:9" x14ac:dyDescent="0.25">
      <c r="A46" s="101" t="s">
        <v>32</v>
      </c>
      <c r="B46" s="101"/>
      <c r="C46" s="107">
        <f>E13+E26+E36+E42</f>
        <v>11305000</v>
      </c>
      <c r="D46" s="107"/>
      <c r="E46" s="107"/>
    </row>
    <row r="47" spans="1:9" x14ac:dyDescent="0.25">
      <c r="A47" s="21"/>
      <c r="B47" s="22"/>
      <c r="C47" s="22"/>
      <c r="D47" s="23"/>
      <c r="E47" s="23"/>
    </row>
    <row r="48" spans="1:9" x14ac:dyDescent="0.25">
      <c r="A48" s="21"/>
      <c r="B48" s="22"/>
      <c r="C48" s="22"/>
      <c r="D48" s="23"/>
      <c r="E48" s="23"/>
    </row>
    <row r="49" spans="1:5" x14ac:dyDescent="0.25">
      <c r="A49" s="95" t="s">
        <v>33</v>
      </c>
      <c r="B49" s="95"/>
      <c r="C49" s="95"/>
      <c r="D49" s="95"/>
      <c r="E49" s="95"/>
    </row>
    <row r="50" spans="1:5" x14ac:dyDescent="0.25">
      <c r="A50" s="4" t="s">
        <v>0</v>
      </c>
      <c r="B50" s="5" t="s">
        <v>1</v>
      </c>
      <c r="C50" s="4" t="s">
        <v>2</v>
      </c>
      <c r="D50" s="6" t="s">
        <v>3</v>
      </c>
      <c r="E50" s="7" t="s">
        <v>4</v>
      </c>
    </row>
    <row r="51" spans="1:5" x14ac:dyDescent="0.25">
      <c r="A51" s="10" t="s">
        <v>72</v>
      </c>
      <c r="B51" s="12" t="s">
        <v>31</v>
      </c>
      <c r="C51" s="9">
        <v>1</v>
      </c>
      <c r="D51" s="33">
        <v>4000000</v>
      </c>
      <c r="E51" s="13">
        <f>C51*D51</f>
        <v>4000000</v>
      </c>
    </row>
    <row r="52" spans="1:5" x14ac:dyDescent="0.25">
      <c r="A52" s="10" t="s">
        <v>34</v>
      </c>
      <c r="B52" s="12" t="s">
        <v>31</v>
      </c>
      <c r="C52" s="9">
        <v>1</v>
      </c>
      <c r="D52" s="33">
        <v>2000000</v>
      </c>
      <c r="E52" s="13">
        <f>C52*D52</f>
        <v>2000000</v>
      </c>
    </row>
    <row r="53" spans="1:5" x14ac:dyDescent="0.25">
      <c r="A53" s="34" t="s">
        <v>73</v>
      </c>
      <c r="B53" s="12" t="s">
        <v>31</v>
      </c>
      <c r="C53" s="9">
        <v>1</v>
      </c>
      <c r="D53" s="2">
        <v>1000000</v>
      </c>
      <c r="E53" s="13">
        <f>C53*D53</f>
        <v>1000000</v>
      </c>
    </row>
    <row r="54" spans="1:5" x14ac:dyDescent="0.25">
      <c r="A54" s="96" t="s">
        <v>15</v>
      </c>
      <c r="B54" s="96"/>
      <c r="C54" s="96"/>
      <c r="D54" s="96"/>
      <c r="E54" s="2">
        <f>SUM(E51:E53)</f>
        <v>7000000</v>
      </c>
    </row>
    <row r="57" spans="1:5" x14ac:dyDescent="0.25">
      <c r="A57" s="97" t="s">
        <v>35</v>
      </c>
      <c r="B57" s="97"/>
      <c r="C57" s="109">
        <f>C46+E54</f>
        <v>18305000</v>
      </c>
      <c r="D57" s="109"/>
      <c r="E57" s="109"/>
    </row>
    <row r="58" spans="1:5" x14ac:dyDescent="0.25">
      <c r="B58" s="1" t="s">
        <v>115</v>
      </c>
      <c r="C58" s="68">
        <f>'CASH FLOW'!B16</f>
        <v>3550</v>
      </c>
    </row>
    <row r="59" spans="1:5" x14ac:dyDescent="0.25">
      <c r="A59" s="97" t="s">
        <v>89</v>
      </c>
      <c r="B59" s="97"/>
      <c r="C59" s="109">
        <f>C57*0.05+C57</f>
        <v>19220250</v>
      </c>
      <c r="D59" s="109"/>
      <c r="E59" s="109"/>
    </row>
    <row r="60" spans="1:5" x14ac:dyDescent="0.25">
      <c r="A60" s="97" t="s">
        <v>117</v>
      </c>
      <c r="B60" s="97"/>
      <c r="C60" s="108">
        <f>C59/C58</f>
        <v>5414.1549295774648</v>
      </c>
      <c r="D60" s="108"/>
      <c r="E60" s="108"/>
    </row>
  </sheetData>
  <mergeCells count="17">
    <mergeCell ref="A60:B60"/>
    <mergeCell ref="C60:E60"/>
    <mergeCell ref="A54:D54"/>
    <mergeCell ref="A57:B57"/>
    <mergeCell ref="C57:E57"/>
    <mergeCell ref="A59:B59"/>
    <mergeCell ref="C59:E59"/>
    <mergeCell ref="A36:D36"/>
    <mergeCell ref="A40:E40"/>
    <mergeCell ref="A46:B46"/>
    <mergeCell ref="C46:E46"/>
    <mergeCell ref="A49:E49"/>
    <mergeCell ref="A2:E2"/>
    <mergeCell ref="A13:D13"/>
    <mergeCell ref="A17:E17"/>
    <mergeCell ref="A26:D26"/>
    <mergeCell ref="A30:E30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topLeftCell="A34" zoomScale="120" zoomScaleNormal="120" workbookViewId="0">
      <selection activeCell="A59" sqref="A59:E59"/>
    </sheetView>
  </sheetViews>
  <sheetFormatPr baseColWidth="10" defaultColWidth="9.140625" defaultRowHeight="15" x14ac:dyDescent="0.25"/>
  <cols>
    <col min="1" max="1" width="54.28515625" customWidth="1"/>
    <col min="2" max="2" width="22.28515625" style="1" customWidth="1"/>
    <col min="3" max="3" width="8.42578125" style="1" customWidth="1"/>
    <col min="4" max="4" width="15" style="2" bestFit="1" customWidth="1"/>
    <col min="5" max="5" width="15.28515625" style="2" customWidth="1"/>
    <col min="6" max="6" width="1.7109375" customWidth="1"/>
    <col min="7" max="10" width="9.140625" customWidth="1"/>
    <col min="11" max="1025" width="8.42578125" customWidth="1"/>
  </cols>
  <sheetData>
    <row r="2" spans="1:7" x14ac:dyDescent="0.25">
      <c r="A2" s="95" t="s">
        <v>74</v>
      </c>
      <c r="B2" s="95"/>
      <c r="C2" s="95"/>
      <c r="D2" s="95"/>
      <c r="E2" s="95"/>
      <c r="G2" s="3"/>
    </row>
    <row r="3" spans="1:7" x14ac:dyDescent="0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</row>
    <row r="4" spans="1:7" x14ac:dyDescent="0.25">
      <c r="A4" s="10" t="s">
        <v>6</v>
      </c>
      <c r="B4" s="9" t="s">
        <v>81</v>
      </c>
      <c r="C4" s="9">
        <v>3</v>
      </c>
      <c r="D4" s="11">
        <v>40000</v>
      </c>
      <c r="E4" s="11">
        <f t="shared" ref="E4:E12" si="0">C4*D4</f>
        <v>120000</v>
      </c>
    </row>
    <row r="5" spans="1:7" x14ac:dyDescent="0.25">
      <c r="A5" s="10" t="s">
        <v>9</v>
      </c>
      <c r="B5" s="9" t="s">
        <v>81</v>
      </c>
      <c r="C5" s="9">
        <v>16</v>
      </c>
      <c r="D5" s="11">
        <v>40000</v>
      </c>
      <c r="E5" s="11">
        <f t="shared" si="0"/>
        <v>640000</v>
      </c>
    </row>
    <row r="6" spans="1:7" x14ac:dyDescent="0.25">
      <c r="A6" s="10" t="s">
        <v>10</v>
      </c>
      <c r="B6" s="9" t="s">
        <v>81</v>
      </c>
      <c r="C6" s="12">
        <v>9</v>
      </c>
      <c r="D6" s="11">
        <v>40000</v>
      </c>
      <c r="E6" s="11">
        <f t="shared" si="0"/>
        <v>360000</v>
      </c>
    </row>
    <row r="7" spans="1:7" x14ac:dyDescent="0.25">
      <c r="A7" s="10" t="s">
        <v>11</v>
      </c>
      <c r="B7" s="9" t="s">
        <v>81</v>
      </c>
      <c r="C7" s="12">
        <v>38</v>
      </c>
      <c r="D7" s="11">
        <v>40000</v>
      </c>
      <c r="E7" s="11">
        <f t="shared" si="0"/>
        <v>1520000</v>
      </c>
    </row>
    <row r="8" spans="1:7" x14ac:dyDescent="0.25">
      <c r="A8" s="10" t="s">
        <v>60</v>
      </c>
      <c r="B8" s="9" t="s">
        <v>81</v>
      </c>
      <c r="C8" s="12">
        <v>14</v>
      </c>
      <c r="D8" s="11">
        <v>40000</v>
      </c>
      <c r="E8" s="11">
        <f t="shared" si="0"/>
        <v>560000</v>
      </c>
    </row>
    <row r="9" spans="1:7" x14ac:dyDescent="0.25">
      <c r="A9" s="10" t="s">
        <v>84</v>
      </c>
      <c r="B9" s="9" t="s">
        <v>81</v>
      </c>
      <c r="C9" s="12">
        <v>14</v>
      </c>
      <c r="D9" s="11">
        <v>40000</v>
      </c>
      <c r="E9" s="11">
        <f t="shared" si="0"/>
        <v>560000</v>
      </c>
    </row>
    <row r="10" spans="1:7" x14ac:dyDescent="0.25">
      <c r="A10" s="10" t="s">
        <v>13</v>
      </c>
      <c r="B10" s="9" t="s">
        <v>81</v>
      </c>
      <c r="C10" s="12">
        <v>8</v>
      </c>
      <c r="D10" s="11">
        <v>40000</v>
      </c>
      <c r="E10" s="11">
        <f t="shared" si="0"/>
        <v>320000</v>
      </c>
    </row>
    <row r="11" spans="1:7" x14ac:dyDescent="0.25">
      <c r="A11" s="10" t="s">
        <v>14</v>
      </c>
      <c r="B11" s="12" t="s">
        <v>81</v>
      </c>
      <c r="C11" s="9">
        <v>19</v>
      </c>
      <c r="D11" s="11">
        <v>40000</v>
      </c>
      <c r="E11" s="11">
        <f t="shared" si="0"/>
        <v>760000</v>
      </c>
    </row>
    <row r="12" spans="1:7" x14ac:dyDescent="0.25">
      <c r="A12" s="10" t="s">
        <v>37</v>
      </c>
      <c r="B12" s="12" t="s">
        <v>81</v>
      </c>
      <c r="C12" s="9">
        <v>20</v>
      </c>
      <c r="D12" s="11">
        <v>40000</v>
      </c>
      <c r="E12" s="11">
        <f t="shared" si="0"/>
        <v>800000</v>
      </c>
    </row>
    <row r="13" spans="1:7" x14ac:dyDescent="0.25">
      <c r="A13" s="96" t="s">
        <v>15</v>
      </c>
      <c r="B13" s="96"/>
      <c r="C13" s="96"/>
      <c r="D13" s="96"/>
      <c r="E13" s="13">
        <f>SUM(E4:E12)</f>
        <v>5640000</v>
      </c>
    </row>
    <row r="14" spans="1:7" x14ac:dyDescent="0.25">
      <c r="B14"/>
      <c r="C14"/>
      <c r="D14"/>
      <c r="E14"/>
    </row>
    <row r="15" spans="1:7" x14ac:dyDescent="0.25">
      <c r="B15"/>
      <c r="C15"/>
      <c r="D15"/>
      <c r="E15"/>
    </row>
    <row r="16" spans="1:7" x14ac:dyDescent="0.25">
      <c r="C16" s="3"/>
    </row>
    <row r="17" spans="1:11" x14ac:dyDescent="0.25">
      <c r="A17" s="95" t="s">
        <v>85</v>
      </c>
      <c r="B17" s="95"/>
      <c r="C17" s="95"/>
      <c r="D17" s="95"/>
      <c r="E17" s="95"/>
    </row>
    <row r="18" spans="1:11" x14ac:dyDescent="0.25">
      <c r="A18" s="4" t="s">
        <v>0</v>
      </c>
      <c r="B18" s="5" t="s">
        <v>1</v>
      </c>
      <c r="C18" s="4" t="s">
        <v>2</v>
      </c>
      <c r="D18" s="6" t="s">
        <v>3</v>
      </c>
      <c r="E18" s="7" t="s">
        <v>4</v>
      </c>
    </row>
    <row r="19" spans="1:11" x14ac:dyDescent="0.25">
      <c r="A19" s="10" t="s">
        <v>63</v>
      </c>
      <c r="B19" s="9" t="s">
        <v>88</v>
      </c>
      <c r="C19" s="9">
        <v>24</v>
      </c>
      <c r="D19" s="13">
        <v>15000</v>
      </c>
      <c r="E19" s="13">
        <f t="shared" ref="E19:E25" si="1">C19*D19</f>
        <v>360000</v>
      </c>
    </row>
    <row r="20" spans="1:11" x14ac:dyDescent="0.25">
      <c r="A20" s="10" t="s">
        <v>16</v>
      </c>
      <c r="B20" s="9" t="s">
        <v>79</v>
      </c>
      <c r="C20" s="12">
        <v>19</v>
      </c>
      <c r="D20" s="13">
        <v>9500</v>
      </c>
      <c r="E20" s="13">
        <f t="shared" si="1"/>
        <v>180500</v>
      </c>
    </row>
    <row r="21" spans="1:11" x14ac:dyDescent="0.25">
      <c r="A21" s="10" t="s">
        <v>17</v>
      </c>
      <c r="B21" s="9" t="s">
        <v>80</v>
      </c>
      <c r="C21" s="12">
        <v>2</v>
      </c>
      <c r="D21" s="13">
        <v>12000</v>
      </c>
      <c r="E21" s="13">
        <f t="shared" si="1"/>
        <v>24000</v>
      </c>
    </row>
    <row r="22" spans="1:11" x14ac:dyDescent="0.25">
      <c r="A22" s="10" t="s">
        <v>64</v>
      </c>
      <c r="B22" s="9" t="s">
        <v>80</v>
      </c>
      <c r="C22" s="12">
        <v>5</v>
      </c>
      <c r="D22" s="13">
        <v>15000</v>
      </c>
      <c r="E22" s="13">
        <f t="shared" si="1"/>
        <v>75000</v>
      </c>
    </row>
    <row r="23" spans="1:11" x14ac:dyDescent="0.25">
      <c r="A23" s="10" t="s">
        <v>90</v>
      </c>
      <c r="B23" s="12" t="s">
        <v>36</v>
      </c>
      <c r="C23" s="12">
        <v>3600</v>
      </c>
      <c r="D23" s="13">
        <v>500</v>
      </c>
      <c r="E23" s="13">
        <f t="shared" si="1"/>
        <v>1800000</v>
      </c>
      <c r="G23" s="35"/>
      <c r="H23" s="35"/>
      <c r="I23" s="35"/>
      <c r="J23" s="35"/>
      <c r="K23" s="35"/>
    </row>
    <row r="24" spans="1:11" x14ac:dyDescent="0.25">
      <c r="A24" s="10" t="s">
        <v>87</v>
      </c>
      <c r="B24" s="12" t="s">
        <v>19</v>
      </c>
      <c r="C24" s="12">
        <v>1</v>
      </c>
      <c r="D24" s="13">
        <v>800000</v>
      </c>
      <c r="E24" s="13">
        <f t="shared" si="1"/>
        <v>800000</v>
      </c>
      <c r="G24" s="1"/>
      <c r="H24" s="1"/>
      <c r="I24" s="1"/>
      <c r="J24" s="1"/>
      <c r="K24" s="1"/>
    </row>
    <row r="25" spans="1:11" x14ac:dyDescent="0.25">
      <c r="A25" s="10" t="s">
        <v>18</v>
      </c>
      <c r="B25" s="9" t="s">
        <v>19</v>
      </c>
      <c r="C25" s="12">
        <v>1</v>
      </c>
      <c r="D25" s="13">
        <v>1800000</v>
      </c>
      <c r="E25" s="13">
        <f t="shared" si="1"/>
        <v>1800000</v>
      </c>
    </row>
    <row r="26" spans="1:11" x14ac:dyDescent="0.25">
      <c r="A26" s="96" t="s">
        <v>15</v>
      </c>
      <c r="B26" s="96"/>
      <c r="C26" s="96"/>
      <c r="D26" s="96"/>
      <c r="E26" s="13">
        <f>SUM(E19:E25)</f>
        <v>5039500</v>
      </c>
      <c r="G26" s="36"/>
      <c r="H26" s="36"/>
      <c r="I26" s="36"/>
    </row>
    <row r="27" spans="1:11" x14ac:dyDescent="0.25">
      <c r="B27"/>
      <c r="C27"/>
      <c r="D27"/>
      <c r="E27"/>
    </row>
    <row r="29" spans="1:11" x14ac:dyDescent="0.25">
      <c r="I29" s="14"/>
    </row>
    <row r="30" spans="1:11" x14ac:dyDescent="0.25">
      <c r="A30" s="95" t="s">
        <v>20</v>
      </c>
      <c r="B30" s="95"/>
      <c r="C30" s="95"/>
      <c r="D30" s="95"/>
      <c r="E30" s="95"/>
      <c r="I30" s="1"/>
    </row>
    <row r="31" spans="1:11" x14ac:dyDescent="0.25">
      <c r="A31" s="4" t="s">
        <v>0</v>
      </c>
      <c r="B31" s="5" t="s">
        <v>1</v>
      </c>
      <c r="C31" s="4" t="s">
        <v>2</v>
      </c>
      <c r="D31" s="6" t="s">
        <v>3</v>
      </c>
      <c r="E31" s="7" t="s">
        <v>4</v>
      </c>
      <c r="I31" s="1"/>
    </row>
    <row r="32" spans="1:11" x14ac:dyDescent="0.25">
      <c r="A32" s="15" t="s">
        <v>21</v>
      </c>
      <c r="B32" s="16"/>
      <c r="C32" s="17"/>
      <c r="D32" s="18"/>
      <c r="E32" s="19"/>
      <c r="I32" s="1"/>
    </row>
    <row r="33" spans="1:9" x14ac:dyDescent="0.25">
      <c r="A33" s="10" t="s">
        <v>66</v>
      </c>
      <c r="B33" s="9" t="s">
        <v>81</v>
      </c>
      <c r="C33" s="12">
        <v>1</v>
      </c>
      <c r="D33" s="13">
        <v>200000</v>
      </c>
      <c r="E33" s="13">
        <f>C33*D33</f>
        <v>200000</v>
      </c>
      <c r="I33" s="1"/>
    </row>
    <row r="34" spans="1:9" x14ac:dyDescent="0.25">
      <c r="A34" s="10" t="s">
        <v>29</v>
      </c>
      <c r="B34" s="9" t="s">
        <v>81</v>
      </c>
      <c r="C34" s="12">
        <v>1</v>
      </c>
      <c r="D34" s="13">
        <v>40000</v>
      </c>
      <c r="E34" s="13">
        <f>C34*D34</f>
        <v>40000</v>
      </c>
      <c r="I34" s="1"/>
    </row>
    <row r="35" spans="1:9" x14ac:dyDescent="0.25">
      <c r="A35" s="96" t="s">
        <v>15</v>
      </c>
      <c r="B35" s="96"/>
      <c r="C35" s="96"/>
      <c r="D35" s="96"/>
      <c r="E35" s="13">
        <f>SUM(E32:E34)</f>
        <v>240000</v>
      </c>
    </row>
    <row r="36" spans="1:9" x14ac:dyDescent="0.25">
      <c r="A36" s="21"/>
      <c r="B36" s="22"/>
      <c r="C36" s="22"/>
      <c r="D36" s="23"/>
      <c r="E36" s="23"/>
    </row>
    <row r="37" spans="1:9" x14ac:dyDescent="0.25">
      <c r="A37" s="21"/>
      <c r="B37" s="22"/>
      <c r="C37" s="22"/>
      <c r="D37" s="23"/>
      <c r="E37" s="23"/>
    </row>
    <row r="38" spans="1:9" x14ac:dyDescent="0.25">
      <c r="A38" s="21"/>
      <c r="B38" s="22"/>
      <c r="C38" s="22"/>
      <c r="D38" s="23"/>
      <c r="E38" s="23"/>
    </row>
    <row r="39" spans="1:9" x14ac:dyDescent="0.25">
      <c r="A39" s="99" t="s">
        <v>30</v>
      </c>
      <c r="B39" s="99"/>
      <c r="C39" s="99"/>
      <c r="D39" s="99"/>
      <c r="E39" s="99"/>
    </row>
    <row r="40" spans="1:9" x14ac:dyDescent="0.25">
      <c r="A40" s="24" t="s">
        <v>0</v>
      </c>
      <c r="B40" s="25" t="s">
        <v>1</v>
      </c>
      <c r="C40" s="24" t="s">
        <v>2</v>
      </c>
      <c r="D40" s="26" t="s">
        <v>83</v>
      </c>
      <c r="E40" s="27" t="s">
        <v>4</v>
      </c>
    </row>
    <row r="41" spans="1:9" x14ac:dyDescent="0.25">
      <c r="A41" s="28" t="s">
        <v>71</v>
      </c>
      <c r="B41" s="29" t="s">
        <v>19</v>
      </c>
      <c r="C41" s="30">
        <v>1</v>
      </c>
      <c r="D41" s="31">
        <v>1000000</v>
      </c>
      <c r="E41" s="32">
        <v>1000000</v>
      </c>
    </row>
    <row r="42" spans="1:9" x14ac:dyDescent="0.25">
      <c r="A42" s="21"/>
      <c r="B42" s="22"/>
      <c r="C42" s="22"/>
      <c r="D42" s="23"/>
      <c r="E42" s="23"/>
    </row>
    <row r="43" spans="1:9" x14ac:dyDescent="0.25">
      <c r="A43" s="21"/>
      <c r="B43" s="22"/>
      <c r="C43" s="22"/>
      <c r="D43" s="23"/>
      <c r="E43" s="23"/>
    </row>
    <row r="44" spans="1:9" x14ac:dyDescent="0.25">
      <c r="A44" s="21"/>
      <c r="B44" s="22"/>
      <c r="C44" s="22"/>
      <c r="D44" s="23"/>
      <c r="E44" s="23"/>
    </row>
    <row r="45" spans="1:9" x14ac:dyDescent="0.25">
      <c r="A45" s="101" t="s">
        <v>32</v>
      </c>
      <c r="B45" s="101"/>
      <c r="C45" s="107">
        <f>E13+E26+E35+E41</f>
        <v>11919500</v>
      </c>
      <c r="D45" s="107"/>
      <c r="E45" s="107"/>
    </row>
    <row r="46" spans="1:9" x14ac:dyDescent="0.25">
      <c r="A46" s="21"/>
      <c r="B46" s="22"/>
      <c r="C46" s="22"/>
      <c r="D46" s="23"/>
      <c r="E46" s="23"/>
    </row>
    <row r="47" spans="1:9" x14ac:dyDescent="0.25">
      <c r="A47" s="21"/>
      <c r="B47" s="22"/>
      <c r="C47" s="22"/>
      <c r="D47" s="23"/>
      <c r="E47" s="23"/>
    </row>
    <row r="48" spans="1:9" x14ac:dyDescent="0.25">
      <c r="A48" s="95" t="s">
        <v>33</v>
      </c>
      <c r="B48" s="95"/>
      <c r="C48" s="95"/>
      <c r="D48" s="95"/>
      <c r="E48" s="95"/>
    </row>
    <row r="49" spans="1:5" x14ac:dyDescent="0.25">
      <c r="A49" s="4" t="s">
        <v>0</v>
      </c>
      <c r="B49" s="5" t="s">
        <v>1</v>
      </c>
      <c r="C49" s="4" t="s">
        <v>2</v>
      </c>
      <c r="D49" s="6" t="s">
        <v>3</v>
      </c>
      <c r="E49" s="7" t="s">
        <v>4</v>
      </c>
    </row>
    <row r="50" spans="1:5" x14ac:dyDescent="0.25">
      <c r="A50" s="10" t="s">
        <v>72</v>
      </c>
      <c r="B50" s="12" t="s">
        <v>31</v>
      </c>
      <c r="C50" s="9">
        <v>1</v>
      </c>
      <c r="D50" s="33">
        <v>4000000</v>
      </c>
      <c r="E50" s="13">
        <f>C50*D50</f>
        <v>4000000</v>
      </c>
    </row>
    <row r="51" spans="1:5" x14ac:dyDescent="0.25">
      <c r="A51" s="10" t="s">
        <v>34</v>
      </c>
      <c r="B51" s="12" t="s">
        <v>31</v>
      </c>
      <c r="C51" s="9">
        <v>1</v>
      </c>
      <c r="D51" s="33">
        <v>2000000</v>
      </c>
      <c r="E51" s="13">
        <f>C51*D51</f>
        <v>2000000</v>
      </c>
    </row>
    <row r="52" spans="1:5" x14ac:dyDescent="0.25">
      <c r="A52" s="34" t="s">
        <v>109</v>
      </c>
      <c r="B52" s="12" t="s">
        <v>110</v>
      </c>
      <c r="C52" s="9">
        <v>1950</v>
      </c>
      <c r="D52" s="2">
        <v>2000</v>
      </c>
      <c r="E52" s="13">
        <f>C52*D52</f>
        <v>3900000</v>
      </c>
    </row>
    <row r="53" spans="1:5" x14ac:dyDescent="0.25">
      <c r="A53" s="96" t="s">
        <v>15</v>
      </c>
      <c r="B53" s="96"/>
      <c r="C53" s="96"/>
      <c r="D53" s="96"/>
      <c r="E53" s="2">
        <f>SUM(E50:E52)</f>
        <v>9900000</v>
      </c>
    </row>
    <row r="56" spans="1:5" x14ac:dyDescent="0.25">
      <c r="A56" s="97" t="s">
        <v>35</v>
      </c>
      <c r="B56" s="97"/>
      <c r="C56" s="109">
        <f>C45+E53</f>
        <v>21819500</v>
      </c>
      <c r="D56" s="109"/>
      <c r="E56" s="109"/>
    </row>
    <row r="57" spans="1:5" x14ac:dyDescent="0.25">
      <c r="B57" s="79" t="s">
        <v>115</v>
      </c>
      <c r="C57" s="79">
        <f>'CASH FLOW'!B16</f>
        <v>3550</v>
      </c>
    </row>
    <row r="58" spans="1:5" x14ac:dyDescent="0.25">
      <c r="A58" s="97" t="s">
        <v>89</v>
      </c>
      <c r="B58" s="97"/>
      <c r="C58" s="109">
        <f>C56*0.05+C56</f>
        <v>22910475</v>
      </c>
      <c r="D58" s="109"/>
      <c r="E58" s="109"/>
    </row>
    <row r="59" spans="1:5" x14ac:dyDescent="0.25">
      <c r="A59" s="97" t="s">
        <v>117</v>
      </c>
      <c r="B59" s="97"/>
      <c r="C59" s="108">
        <f>C58/C57</f>
        <v>6453.6549295774648</v>
      </c>
      <c r="D59" s="108"/>
      <c r="E59" s="108"/>
    </row>
    <row r="60" spans="1:5" x14ac:dyDescent="0.25">
      <c r="D60" s="37"/>
    </row>
  </sheetData>
  <mergeCells count="17">
    <mergeCell ref="A59:B59"/>
    <mergeCell ref="C59:E59"/>
    <mergeCell ref="A53:D53"/>
    <mergeCell ref="A56:B56"/>
    <mergeCell ref="C56:E56"/>
    <mergeCell ref="A58:B58"/>
    <mergeCell ref="C58:E58"/>
    <mergeCell ref="A35:D35"/>
    <mergeCell ref="A39:E39"/>
    <mergeCell ref="A45:B45"/>
    <mergeCell ref="C45:E45"/>
    <mergeCell ref="A48:E48"/>
    <mergeCell ref="A2:E2"/>
    <mergeCell ref="A13:D13"/>
    <mergeCell ref="A17:E17"/>
    <mergeCell ref="A26:D26"/>
    <mergeCell ref="A30:E30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6"/>
  <sheetViews>
    <sheetView topLeftCell="A40" zoomScale="120" zoomScaleNormal="120" workbookViewId="0">
      <selection activeCell="A63" sqref="A63:E63"/>
    </sheetView>
  </sheetViews>
  <sheetFormatPr baseColWidth="10" defaultColWidth="9.140625" defaultRowHeight="15" x14ac:dyDescent="0.25"/>
  <cols>
    <col min="1" max="1" width="54.28515625" customWidth="1"/>
    <col min="2" max="2" width="22.28515625" style="1" customWidth="1"/>
    <col min="3" max="3" width="8.42578125" style="1" customWidth="1"/>
    <col min="4" max="4" width="14.28515625" style="2" customWidth="1"/>
    <col min="5" max="5" width="15.28515625" style="2" customWidth="1"/>
    <col min="6" max="6" width="1.7109375" customWidth="1"/>
    <col min="7" max="10" width="9.140625" customWidth="1"/>
    <col min="11" max="1025" width="8.42578125" customWidth="1"/>
  </cols>
  <sheetData>
    <row r="2" spans="1:7" x14ac:dyDescent="0.25">
      <c r="A2" s="95" t="s">
        <v>74</v>
      </c>
      <c r="B2" s="95"/>
      <c r="C2" s="95"/>
      <c r="D2" s="95"/>
      <c r="E2" s="95"/>
      <c r="G2" s="3"/>
    </row>
    <row r="3" spans="1:7" x14ac:dyDescent="0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</row>
    <row r="4" spans="1:7" x14ac:dyDescent="0.25">
      <c r="A4" s="10" t="s">
        <v>6</v>
      </c>
      <c r="B4" s="9" t="s">
        <v>81</v>
      </c>
      <c r="C4" s="9">
        <v>3</v>
      </c>
      <c r="D4" s="11">
        <v>40000</v>
      </c>
      <c r="E4" s="11">
        <f t="shared" ref="E4:E12" si="0">C4*D4</f>
        <v>120000</v>
      </c>
    </row>
    <row r="5" spans="1:7" x14ac:dyDescent="0.25">
      <c r="A5" s="10" t="s">
        <v>9</v>
      </c>
      <c r="B5" s="9" t="s">
        <v>81</v>
      </c>
      <c r="C5" s="9">
        <v>16</v>
      </c>
      <c r="D5" s="11">
        <v>40000</v>
      </c>
      <c r="E5" s="11">
        <f t="shared" si="0"/>
        <v>640000</v>
      </c>
    </row>
    <row r="6" spans="1:7" x14ac:dyDescent="0.25">
      <c r="A6" s="10" t="s">
        <v>10</v>
      </c>
      <c r="B6" s="9" t="s">
        <v>81</v>
      </c>
      <c r="C6" s="12">
        <v>10</v>
      </c>
      <c r="D6" s="11">
        <v>40000</v>
      </c>
      <c r="E6" s="11">
        <f t="shared" si="0"/>
        <v>400000</v>
      </c>
    </row>
    <row r="7" spans="1:7" x14ac:dyDescent="0.25">
      <c r="A7" s="10" t="s">
        <v>11</v>
      </c>
      <c r="B7" s="9" t="s">
        <v>81</v>
      </c>
      <c r="C7" s="12">
        <v>36</v>
      </c>
      <c r="D7" s="11">
        <v>40000</v>
      </c>
      <c r="E7" s="11">
        <f t="shared" si="0"/>
        <v>1440000</v>
      </c>
    </row>
    <row r="8" spans="1:7" x14ac:dyDescent="0.25">
      <c r="A8" s="10" t="s">
        <v>60</v>
      </c>
      <c r="B8" s="9" t="s">
        <v>81</v>
      </c>
      <c r="C8" s="12">
        <v>15</v>
      </c>
      <c r="D8" s="11">
        <v>40000</v>
      </c>
      <c r="E8" s="11">
        <f t="shared" si="0"/>
        <v>600000</v>
      </c>
    </row>
    <row r="9" spans="1:7" x14ac:dyDescent="0.25">
      <c r="A9" s="10" t="s">
        <v>84</v>
      </c>
      <c r="B9" s="9" t="s">
        <v>81</v>
      </c>
      <c r="C9" s="12">
        <v>18</v>
      </c>
      <c r="D9" s="11">
        <v>40000</v>
      </c>
      <c r="E9" s="11">
        <f t="shared" si="0"/>
        <v>720000</v>
      </c>
    </row>
    <row r="10" spans="1:7" x14ac:dyDescent="0.25">
      <c r="A10" s="10" t="s">
        <v>13</v>
      </c>
      <c r="B10" s="9" t="s">
        <v>81</v>
      </c>
      <c r="C10" s="12">
        <v>4</v>
      </c>
      <c r="D10" s="11">
        <v>40000</v>
      </c>
      <c r="E10" s="11">
        <f t="shared" si="0"/>
        <v>160000</v>
      </c>
    </row>
    <row r="11" spans="1:7" x14ac:dyDescent="0.25">
      <c r="A11" s="10" t="s">
        <v>14</v>
      </c>
      <c r="B11" s="12" t="s">
        <v>81</v>
      </c>
      <c r="C11" s="9">
        <v>21</v>
      </c>
      <c r="D11" s="11">
        <v>40000</v>
      </c>
      <c r="E11" s="11">
        <f t="shared" si="0"/>
        <v>840000</v>
      </c>
    </row>
    <row r="12" spans="1:7" x14ac:dyDescent="0.25">
      <c r="A12" s="10" t="s">
        <v>37</v>
      </c>
      <c r="B12" s="12" t="s">
        <v>81</v>
      </c>
      <c r="C12" s="9">
        <v>30</v>
      </c>
      <c r="D12" s="11">
        <v>40000</v>
      </c>
      <c r="E12" s="11">
        <f t="shared" si="0"/>
        <v>1200000</v>
      </c>
    </row>
    <row r="13" spans="1:7" x14ac:dyDescent="0.25">
      <c r="A13" s="96" t="s">
        <v>15</v>
      </c>
      <c r="B13" s="96"/>
      <c r="C13" s="96"/>
      <c r="D13" s="96"/>
      <c r="E13" s="13">
        <f>SUM(E4:E12)</f>
        <v>6120000</v>
      </c>
    </row>
    <row r="14" spans="1:7" x14ac:dyDescent="0.25">
      <c r="B14"/>
      <c r="C14"/>
      <c r="D14"/>
      <c r="E14"/>
    </row>
    <row r="15" spans="1:7" x14ac:dyDescent="0.25">
      <c r="B15"/>
      <c r="C15"/>
      <c r="D15"/>
      <c r="E15"/>
    </row>
    <row r="16" spans="1:7" x14ac:dyDescent="0.25">
      <c r="C16" s="3"/>
    </row>
    <row r="17" spans="1:11" x14ac:dyDescent="0.25">
      <c r="A17" s="95" t="s">
        <v>85</v>
      </c>
      <c r="B17" s="95"/>
      <c r="C17" s="95"/>
      <c r="D17" s="95"/>
      <c r="E17" s="95"/>
    </row>
    <row r="18" spans="1:11" x14ac:dyDescent="0.25">
      <c r="A18" s="4" t="s">
        <v>0</v>
      </c>
      <c r="B18" s="5" t="s">
        <v>1</v>
      </c>
      <c r="C18" s="4" t="s">
        <v>2</v>
      </c>
      <c r="D18" s="6" t="s">
        <v>3</v>
      </c>
      <c r="E18" s="7" t="s">
        <v>4</v>
      </c>
    </row>
    <row r="19" spans="1:11" x14ac:dyDescent="0.25">
      <c r="A19" s="10" t="s">
        <v>63</v>
      </c>
      <c r="B19" s="9" t="s">
        <v>88</v>
      </c>
      <c r="C19" s="9">
        <v>24</v>
      </c>
      <c r="D19" s="13">
        <v>15000</v>
      </c>
      <c r="E19" s="13">
        <f t="shared" ref="E19:E25" si="1">C19*D19</f>
        <v>360000</v>
      </c>
    </row>
    <row r="20" spans="1:11" x14ac:dyDescent="0.25">
      <c r="A20" s="10" t="s">
        <v>16</v>
      </c>
      <c r="B20" s="9" t="s">
        <v>79</v>
      </c>
      <c r="C20" s="12">
        <v>20</v>
      </c>
      <c r="D20" s="13">
        <v>9500</v>
      </c>
      <c r="E20" s="13">
        <f t="shared" si="1"/>
        <v>190000</v>
      </c>
    </row>
    <row r="21" spans="1:11" x14ac:dyDescent="0.25">
      <c r="A21" s="10" t="s">
        <v>17</v>
      </c>
      <c r="B21" s="9" t="s">
        <v>80</v>
      </c>
      <c r="C21" s="12">
        <v>2</v>
      </c>
      <c r="D21" s="13">
        <v>12000</v>
      </c>
      <c r="E21" s="13">
        <f t="shared" si="1"/>
        <v>24000</v>
      </c>
    </row>
    <row r="22" spans="1:11" x14ac:dyDescent="0.25">
      <c r="A22" s="10" t="s">
        <v>64</v>
      </c>
      <c r="B22" s="9" t="s">
        <v>80</v>
      </c>
      <c r="C22" s="12">
        <v>6</v>
      </c>
      <c r="D22" s="13">
        <v>15000</v>
      </c>
      <c r="E22" s="13">
        <f t="shared" si="1"/>
        <v>90000</v>
      </c>
    </row>
    <row r="23" spans="1:11" x14ac:dyDescent="0.25">
      <c r="A23" s="10" t="s">
        <v>90</v>
      </c>
      <c r="B23" s="12" t="s">
        <v>36</v>
      </c>
      <c r="C23" s="12">
        <v>4800</v>
      </c>
      <c r="D23" s="13">
        <v>500</v>
      </c>
      <c r="E23" s="13">
        <f t="shared" si="1"/>
        <v>2400000</v>
      </c>
      <c r="G23" s="1"/>
      <c r="H23" s="1"/>
      <c r="I23" s="1"/>
      <c r="J23" s="1"/>
      <c r="K23" s="1"/>
    </row>
    <row r="24" spans="1:11" x14ac:dyDescent="0.25">
      <c r="A24" s="10" t="s">
        <v>87</v>
      </c>
      <c r="B24" s="12" t="s">
        <v>19</v>
      </c>
      <c r="C24" s="12">
        <v>1</v>
      </c>
      <c r="D24" s="13">
        <v>800000</v>
      </c>
      <c r="E24" s="13">
        <f t="shared" si="1"/>
        <v>800000</v>
      </c>
    </row>
    <row r="25" spans="1:11" x14ac:dyDescent="0.25">
      <c r="A25" s="10" t="s">
        <v>18</v>
      </c>
      <c r="B25" s="9" t="s">
        <v>19</v>
      </c>
      <c r="C25" s="12">
        <v>1</v>
      </c>
      <c r="D25" s="13">
        <v>2000000</v>
      </c>
      <c r="E25" s="13">
        <f t="shared" si="1"/>
        <v>2000000</v>
      </c>
    </row>
    <row r="26" spans="1:11" x14ac:dyDescent="0.25">
      <c r="A26" s="96" t="s">
        <v>15</v>
      </c>
      <c r="B26" s="96"/>
      <c r="C26" s="96"/>
      <c r="D26" s="96"/>
      <c r="E26" s="13">
        <f>SUM(E19:E25)</f>
        <v>5864000</v>
      </c>
    </row>
    <row r="27" spans="1:11" x14ac:dyDescent="0.25">
      <c r="B27"/>
      <c r="C27"/>
      <c r="D27"/>
      <c r="E27"/>
      <c r="I27" s="14"/>
    </row>
    <row r="28" spans="1:11" x14ac:dyDescent="0.25">
      <c r="I28" s="1"/>
    </row>
    <row r="29" spans="1:11" x14ac:dyDescent="0.25">
      <c r="I29" s="1"/>
    </row>
    <row r="30" spans="1:11" x14ac:dyDescent="0.25">
      <c r="A30" s="95" t="s">
        <v>20</v>
      </c>
      <c r="B30" s="95"/>
      <c r="C30" s="95"/>
      <c r="D30" s="95"/>
      <c r="E30" s="95"/>
      <c r="I30" s="1"/>
    </row>
    <row r="31" spans="1:11" x14ac:dyDescent="0.25">
      <c r="A31" s="4" t="s">
        <v>0</v>
      </c>
      <c r="B31" s="5" t="s">
        <v>1</v>
      </c>
      <c r="C31" s="4" t="s">
        <v>2</v>
      </c>
      <c r="D31" s="6" t="s">
        <v>3</v>
      </c>
      <c r="E31" s="7" t="s">
        <v>4</v>
      </c>
      <c r="I31" s="1"/>
    </row>
    <row r="32" spans="1:11" x14ac:dyDescent="0.25">
      <c r="A32" s="15" t="s">
        <v>21</v>
      </c>
      <c r="B32" s="16"/>
      <c r="C32" s="17"/>
      <c r="D32" s="18"/>
      <c r="E32" s="19"/>
      <c r="I32" s="1"/>
    </row>
    <row r="33" spans="1:9" x14ac:dyDescent="0.25">
      <c r="A33" s="10" t="s">
        <v>66</v>
      </c>
      <c r="B33" s="9" t="s">
        <v>81</v>
      </c>
      <c r="C33" s="12">
        <v>1</v>
      </c>
      <c r="D33" s="13">
        <v>200000</v>
      </c>
      <c r="E33" s="13">
        <f t="shared" ref="E33:E38" si="2">C33*D33</f>
        <v>200000</v>
      </c>
      <c r="I33" s="1"/>
    </row>
    <row r="34" spans="1:9" x14ac:dyDescent="0.25">
      <c r="A34" s="10" t="s">
        <v>67</v>
      </c>
      <c r="B34" s="9" t="s">
        <v>81</v>
      </c>
      <c r="C34" s="12">
        <v>2</v>
      </c>
      <c r="D34" s="13">
        <v>190000</v>
      </c>
      <c r="E34" s="13">
        <f t="shared" si="2"/>
        <v>380000</v>
      </c>
      <c r="I34" s="1"/>
    </row>
    <row r="35" spans="1:9" x14ac:dyDescent="0.25">
      <c r="A35" s="10" t="s">
        <v>22</v>
      </c>
      <c r="B35" s="9" t="s">
        <v>23</v>
      </c>
      <c r="C35" s="12">
        <v>1</v>
      </c>
      <c r="D35" s="13">
        <v>300000</v>
      </c>
      <c r="E35" s="13">
        <f t="shared" si="2"/>
        <v>300000</v>
      </c>
      <c r="I35" s="1"/>
    </row>
    <row r="36" spans="1:9" x14ac:dyDescent="0.25">
      <c r="A36" s="10" t="s">
        <v>24</v>
      </c>
      <c r="B36" s="9" t="s">
        <v>23</v>
      </c>
      <c r="C36" s="12">
        <v>1</v>
      </c>
      <c r="D36" s="13">
        <v>300000</v>
      </c>
      <c r="E36" s="13">
        <f t="shared" si="2"/>
        <v>300000</v>
      </c>
      <c r="I36" s="1"/>
    </row>
    <row r="37" spans="1:9" x14ac:dyDescent="0.25">
      <c r="A37" s="10" t="s">
        <v>29</v>
      </c>
      <c r="B37" s="9" t="s">
        <v>81</v>
      </c>
      <c r="C37" s="12">
        <v>1</v>
      </c>
      <c r="D37" s="13">
        <v>40000</v>
      </c>
      <c r="E37" s="13">
        <f t="shared" si="2"/>
        <v>40000</v>
      </c>
    </row>
    <row r="38" spans="1:9" x14ac:dyDescent="0.25">
      <c r="A38" s="10" t="s">
        <v>91</v>
      </c>
      <c r="B38" s="9" t="s">
        <v>81</v>
      </c>
      <c r="C38" s="12">
        <v>70</v>
      </c>
      <c r="D38" s="13">
        <v>15000</v>
      </c>
      <c r="E38" s="13">
        <f t="shared" si="2"/>
        <v>1050000</v>
      </c>
    </row>
    <row r="39" spans="1:9" x14ac:dyDescent="0.25">
      <c r="A39" s="96" t="s">
        <v>15</v>
      </c>
      <c r="B39" s="96"/>
      <c r="C39" s="96"/>
      <c r="D39" s="96"/>
      <c r="E39" s="13">
        <f>SUM(E33:E38)</f>
        <v>2270000</v>
      </c>
    </row>
    <row r="40" spans="1:9" x14ac:dyDescent="0.25">
      <c r="A40" s="21"/>
      <c r="B40" s="22"/>
      <c r="C40" s="22"/>
      <c r="D40" s="23"/>
      <c r="E40" s="23"/>
    </row>
    <row r="41" spans="1:9" x14ac:dyDescent="0.25">
      <c r="A41" s="21"/>
      <c r="B41" s="22"/>
      <c r="C41" s="22"/>
      <c r="D41" s="23"/>
      <c r="E41" s="23"/>
    </row>
    <row r="42" spans="1:9" x14ac:dyDescent="0.25">
      <c r="A42" s="21"/>
      <c r="B42" s="22"/>
      <c r="C42" s="22"/>
      <c r="D42" s="23"/>
      <c r="E42" s="23"/>
    </row>
    <row r="43" spans="1:9" x14ac:dyDescent="0.25">
      <c r="A43" s="99" t="s">
        <v>30</v>
      </c>
      <c r="B43" s="99"/>
      <c r="C43" s="99"/>
      <c r="D43" s="99"/>
      <c r="E43" s="99"/>
    </row>
    <row r="44" spans="1:9" x14ac:dyDescent="0.25">
      <c r="A44" s="24" t="s">
        <v>0</v>
      </c>
      <c r="B44" s="25" t="s">
        <v>1</v>
      </c>
      <c r="C44" s="24" t="s">
        <v>2</v>
      </c>
      <c r="D44" s="26" t="s">
        <v>83</v>
      </c>
      <c r="E44" s="27" t="s">
        <v>4</v>
      </c>
    </row>
    <row r="45" spans="1:9" x14ac:dyDescent="0.25">
      <c r="A45" s="28" t="s">
        <v>71</v>
      </c>
      <c r="B45" s="29" t="s">
        <v>19</v>
      </c>
      <c r="C45" s="30">
        <v>1</v>
      </c>
      <c r="D45" s="31">
        <v>1000000</v>
      </c>
      <c r="E45" s="32">
        <v>1000000</v>
      </c>
    </row>
    <row r="46" spans="1:9" x14ac:dyDescent="0.25">
      <c r="A46" s="21"/>
      <c r="B46" s="22"/>
      <c r="C46" s="22"/>
      <c r="D46" s="23"/>
      <c r="E46" s="23"/>
    </row>
    <row r="47" spans="1:9" x14ac:dyDescent="0.25">
      <c r="A47" s="21"/>
      <c r="B47" s="22"/>
      <c r="C47" s="22"/>
      <c r="D47" s="23"/>
      <c r="E47" s="23"/>
    </row>
    <row r="48" spans="1:9" x14ac:dyDescent="0.25">
      <c r="A48" s="21"/>
      <c r="B48" s="22"/>
      <c r="C48" s="22"/>
      <c r="D48" s="23"/>
      <c r="E48" s="23"/>
    </row>
    <row r="49" spans="1:5" x14ac:dyDescent="0.25">
      <c r="A49" s="101" t="s">
        <v>32</v>
      </c>
      <c r="B49" s="101"/>
      <c r="C49" s="107">
        <f>E13+E26+E39+E45</f>
        <v>15254000</v>
      </c>
      <c r="D49" s="107"/>
      <c r="E49" s="107"/>
    </row>
    <row r="50" spans="1:5" x14ac:dyDescent="0.25">
      <c r="A50" s="21"/>
      <c r="B50" s="22"/>
      <c r="C50" s="22"/>
      <c r="D50" s="23"/>
      <c r="E50" s="23"/>
    </row>
    <row r="51" spans="1:5" x14ac:dyDescent="0.25">
      <c r="A51" s="21"/>
      <c r="B51" s="22"/>
      <c r="C51" s="22"/>
      <c r="D51" s="23"/>
      <c r="E51" s="23"/>
    </row>
    <row r="52" spans="1:5" x14ac:dyDescent="0.25">
      <c r="A52" s="95" t="s">
        <v>33</v>
      </c>
      <c r="B52" s="95"/>
      <c r="C52" s="95"/>
      <c r="D52" s="95"/>
      <c r="E52" s="95"/>
    </row>
    <row r="53" spans="1:5" x14ac:dyDescent="0.25">
      <c r="A53" s="4" t="s">
        <v>0</v>
      </c>
      <c r="B53" s="5" t="s">
        <v>1</v>
      </c>
      <c r="C53" s="4" t="s">
        <v>2</v>
      </c>
      <c r="D53" s="6" t="s">
        <v>3</v>
      </c>
      <c r="E53" s="7" t="s">
        <v>4</v>
      </c>
    </row>
    <row r="54" spans="1:5" x14ac:dyDescent="0.25">
      <c r="A54" s="10" t="s">
        <v>72</v>
      </c>
      <c r="B54" s="12" t="s">
        <v>31</v>
      </c>
      <c r="C54" s="9">
        <v>1</v>
      </c>
      <c r="D54" s="33">
        <v>4000000</v>
      </c>
      <c r="E54" s="13">
        <f>C54*D54</f>
        <v>4000000</v>
      </c>
    </row>
    <row r="55" spans="1:5" x14ac:dyDescent="0.25">
      <c r="A55" s="10" t="s">
        <v>34</v>
      </c>
      <c r="B55" s="12" t="s">
        <v>31</v>
      </c>
      <c r="C55" s="9">
        <v>1</v>
      </c>
      <c r="D55" s="33">
        <v>2000000</v>
      </c>
      <c r="E55" s="13">
        <f>C55*D55</f>
        <v>2000000</v>
      </c>
    </row>
    <row r="56" spans="1:5" x14ac:dyDescent="0.25">
      <c r="A56" s="34" t="s">
        <v>109</v>
      </c>
      <c r="B56" s="12" t="s">
        <v>110</v>
      </c>
      <c r="C56" s="9">
        <v>9000</v>
      </c>
      <c r="D56" s="2">
        <v>2000</v>
      </c>
      <c r="E56" s="13">
        <f>C56*D56</f>
        <v>18000000</v>
      </c>
    </row>
    <row r="57" spans="1:5" x14ac:dyDescent="0.25">
      <c r="A57" s="96" t="s">
        <v>15</v>
      </c>
      <c r="B57" s="96"/>
      <c r="C57" s="96"/>
      <c r="D57" s="96"/>
      <c r="E57" s="2">
        <f>SUM(E54:E56)</f>
        <v>24000000</v>
      </c>
    </row>
    <row r="60" spans="1:5" x14ac:dyDescent="0.25">
      <c r="A60" s="97" t="s">
        <v>35</v>
      </c>
      <c r="B60" s="97"/>
      <c r="C60" s="109">
        <f>C49+E57</f>
        <v>39254000</v>
      </c>
      <c r="D60" s="109"/>
      <c r="E60" s="109"/>
    </row>
    <row r="61" spans="1:5" x14ac:dyDescent="0.25">
      <c r="B61" s="79" t="s">
        <v>115</v>
      </c>
      <c r="C61" s="79">
        <f>'CASH FLOW'!B16</f>
        <v>3550</v>
      </c>
    </row>
    <row r="62" spans="1:5" x14ac:dyDescent="0.25">
      <c r="A62" s="97" t="s">
        <v>89</v>
      </c>
      <c r="B62" s="97"/>
      <c r="C62" s="109">
        <f>C60*0.05+C60</f>
        <v>41216700</v>
      </c>
      <c r="D62" s="109"/>
      <c r="E62" s="109"/>
    </row>
    <row r="63" spans="1:5" x14ac:dyDescent="0.25">
      <c r="A63" s="97" t="s">
        <v>117</v>
      </c>
      <c r="B63" s="97"/>
      <c r="C63" s="108">
        <f>C62/C61</f>
        <v>11610.338028169013</v>
      </c>
      <c r="D63" s="108"/>
      <c r="E63" s="108"/>
    </row>
    <row r="66" spans="4:4" x14ac:dyDescent="0.25">
      <c r="D66" s="37"/>
    </row>
  </sheetData>
  <mergeCells count="17">
    <mergeCell ref="A63:B63"/>
    <mergeCell ref="C63:E63"/>
    <mergeCell ref="A57:D57"/>
    <mergeCell ref="A60:B60"/>
    <mergeCell ref="C60:E60"/>
    <mergeCell ref="A62:B62"/>
    <mergeCell ref="C62:E62"/>
    <mergeCell ref="A39:D39"/>
    <mergeCell ref="A43:E43"/>
    <mergeCell ref="A49:B49"/>
    <mergeCell ref="C49:E49"/>
    <mergeCell ref="A52:E52"/>
    <mergeCell ref="A2:E2"/>
    <mergeCell ref="A13:D13"/>
    <mergeCell ref="A17:E17"/>
    <mergeCell ref="A26:D26"/>
    <mergeCell ref="A30:E30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topLeftCell="A40" zoomScale="120" zoomScaleNormal="120" workbookViewId="0">
      <selection activeCell="A62" sqref="A62:E62"/>
    </sheetView>
  </sheetViews>
  <sheetFormatPr baseColWidth="10" defaultColWidth="9.140625" defaultRowHeight="15" x14ac:dyDescent="0.25"/>
  <cols>
    <col min="1" max="1" width="54.28515625" customWidth="1"/>
    <col min="2" max="2" width="22.28515625" style="1" customWidth="1"/>
    <col min="3" max="3" width="8.42578125" style="1" customWidth="1"/>
    <col min="4" max="4" width="14.28515625" style="2" customWidth="1"/>
    <col min="5" max="5" width="15.28515625" style="2" customWidth="1"/>
    <col min="6" max="6" width="1.7109375" customWidth="1"/>
    <col min="7" max="10" width="9.140625" customWidth="1"/>
    <col min="11" max="1025" width="8.42578125" customWidth="1"/>
  </cols>
  <sheetData>
    <row r="2" spans="1:7" x14ac:dyDescent="0.25">
      <c r="A2" s="95" t="s">
        <v>74</v>
      </c>
      <c r="B2" s="95"/>
      <c r="C2" s="95"/>
      <c r="D2" s="95"/>
      <c r="E2" s="95"/>
      <c r="G2" s="3"/>
    </row>
    <row r="3" spans="1:7" x14ac:dyDescent="0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</row>
    <row r="4" spans="1:7" x14ac:dyDescent="0.25">
      <c r="A4" s="10" t="s">
        <v>6</v>
      </c>
      <c r="B4" s="9" t="s">
        <v>81</v>
      </c>
      <c r="C4" s="9">
        <v>3</v>
      </c>
      <c r="D4" s="11">
        <v>40000</v>
      </c>
      <c r="E4" s="11">
        <f t="shared" ref="E4:E12" si="0">C4*D4</f>
        <v>120000</v>
      </c>
    </row>
    <row r="5" spans="1:7" x14ac:dyDescent="0.25">
      <c r="A5" s="10" t="s">
        <v>9</v>
      </c>
      <c r="B5" s="9" t="s">
        <v>81</v>
      </c>
      <c r="C5" s="9">
        <v>16</v>
      </c>
      <c r="D5" s="11">
        <v>40000</v>
      </c>
      <c r="E5" s="11">
        <f t="shared" si="0"/>
        <v>640000</v>
      </c>
    </row>
    <row r="6" spans="1:7" x14ac:dyDescent="0.25">
      <c r="A6" s="10" t="s">
        <v>10</v>
      </c>
      <c r="B6" s="9" t="s">
        <v>81</v>
      </c>
      <c r="C6" s="12">
        <v>10</v>
      </c>
      <c r="D6" s="11">
        <v>40000</v>
      </c>
      <c r="E6" s="11">
        <f t="shared" si="0"/>
        <v>400000</v>
      </c>
    </row>
    <row r="7" spans="1:7" x14ac:dyDescent="0.25">
      <c r="A7" s="10" t="s">
        <v>11</v>
      </c>
      <c r="B7" s="9" t="s">
        <v>81</v>
      </c>
      <c r="C7" s="12">
        <v>36</v>
      </c>
      <c r="D7" s="11">
        <v>40000</v>
      </c>
      <c r="E7" s="11">
        <f t="shared" si="0"/>
        <v>1440000</v>
      </c>
    </row>
    <row r="8" spans="1:7" x14ac:dyDescent="0.25">
      <c r="A8" s="10" t="s">
        <v>60</v>
      </c>
      <c r="B8" s="9" t="s">
        <v>81</v>
      </c>
      <c r="C8" s="12">
        <v>15</v>
      </c>
      <c r="D8" s="11">
        <v>40000</v>
      </c>
      <c r="E8" s="11">
        <f t="shared" si="0"/>
        <v>600000</v>
      </c>
    </row>
    <row r="9" spans="1:7" x14ac:dyDescent="0.25">
      <c r="A9" s="10" t="s">
        <v>84</v>
      </c>
      <c r="B9" s="9" t="s">
        <v>81</v>
      </c>
      <c r="C9" s="12">
        <v>18</v>
      </c>
      <c r="D9" s="11">
        <v>40000</v>
      </c>
      <c r="E9" s="11">
        <f t="shared" si="0"/>
        <v>720000</v>
      </c>
    </row>
    <row r="10" spans="1:7" x14ac:dyDescent="0.25">
      <c r="A10" s="10" t="s">
        <v>13</v>
      </c>
      <c r="B10" s="9" t="s">
        <v>81</v>
      </c>
      <c r="C10" s="12">
        <v>4</v>
      </c>
      <c r="D10" s="11">
        <v>40000</v>
      </c>
      <c r="E10" s="11">
        <f t="shared" si="0"/>
        <v>160000</v>
      </c>
    </row>
    <row r="11" spans="1:7" x14ac:dyDescent="0.25">
      <c r="A11" s="10" t="s">
        <v>14</v>
      </c>
      <c r="B11" s="12" t="s">
        <v>81</v>
      </c>
      <c r="C11" s="9">
        <v>21</v>
      </c>
      <c r="D11" s="11">
        <v>40000</v>
      </c>
      <c r="E11" s="11">
        <f t="shared" si="0"/>
        <v>840000</v>
      </c>
    </row>
    <row r="12" spans="1:7" x14ac:dyDescent="0.25">
      <c r="A12" s="10" t="s">
        <v>37</v>
      </c>
      <c r="B12" s="12" t="s">
        <v>81</v>
      </c>
      <c r="C12" s="9">
        <v>40</v>
      </c>
      <c r="D12" s="11">
        <v>40000</v>
      </c>
      <c r="E12" s="11">
        <f t="shared" si="0"/>
        <v>1600000</v>
      </c>
    </row>
    <row r="13" spans="1:7" x14ac:dyDescent="0.25">
      <c r="A13" s="96" t="s">
        <v>15</v>
      </c>
      <c r="B13" s="96"/>
      <c r="C13" s="96"/>
      <c r="D13" s="96"/>
      <c r="E13" s="13">
        <f>SUM(E4:E12)</f>
        <v>6520000</v>
      </c>
    </row>
    <row r="14" spans="1:7" x14ac:dyDescent="0.25">
      <c r="B14"/>
      <c r="C14"/>
      <c r="D14"/>
      <c r="E14"/>
    </row>
    <row r="15" spans="1:7" x14ac:dyDescent="0.25">
      <c r="B15"/>
      <c r="C15"/>
      <c r="D15"/>
      <c r="E15"/>
    </row>
    <row r="16" spans="1:7" x14ac:dyDescent="0.25">
      <c r="C16" s="3"/>
    </row>
    <row r="17" spans="1:9" x14ac:dyDescent="0.25">
      <c r="A17" s="95" t="s">
        <v>85</v>
      </c>
      <c r="B17" s="95"/>
      <c r="C17" s="95"/>
      <c r="D17" s="95"/>
      <c r="E17" s="95"/>
    </row>
    <row r="18" spans="1:9" x14ac:dyDescent="0.25">
      <c r="A18" s="4" t="s">
        <v>0</v>
      </c>
      <c r="B18" s="5" t="s">
        <v>1</v>
      </c>
      <c r="C18" s="4" t="s">
        <v>2</v>
      </c>
      <c r="D18" s="6" t="s">
        <v>3</v>
      </c>
      <c r="E18" s="7" t="s">
        <v>4</v>
      </c>
    </row>
    <row r="19" spans="1:9" x14ac:dyDescent="0.25">
      <c r="A19" s="10" t="s">
        <v>63</v>
      </c>
      <c r="B19" s="9" t="s">
        <v>88</v>
      </c>
      <c r="C19" s="9">
        <v>24</v>
      </c>
      <c r="D19" s="13">
        <v>15000</v>
      </c>
      <c r="E19" s="13">
        <f t="shared" ref="E19:E25" si="1">C19*D19</f>
        <v>360000</v>
      </c>
    </row>
    <row r="20" spans="1:9" x14ac:dyDescent="0.25">
      <c r="A20" s="10" t="s">
        <v>16</v>
      </c>
      <c r="B20" s="9" t="s">
        <v>79</v>
      </c>
      <c r="C20" s="12">
        <v>20</v>
      </c>
      <c r="D20" s="13">
        <v>9500</v>
      </c>
      <c r="E20" s="13">
        <f t="shared" si="1"/>
        <v>190000</v>
      </c>
    </row>
    <row r="21" spans="1:9" x14ac:dyDescent="0.25">
      <c r="A21" s="10" t="s">
        <v>17</v>
      </c>
      <c r="B21" s="9" t="s">
        <v>80</v>
      </c>
      <c r="C21" s="12">
        <v>2</v>
      </c>
      <c r="D21" s="13">
        <v>12000</v>
      </c>
      <c r="E21" s="13">
        <f t="shared" si="1"/>
        <v>24000</v>
      </c>
    </row>
    <row r="22" spans="1:9" x14ac:dyDescent="0.25">
      <c r="A22" s="10" t="s">
        <v>64</v>
      </c>
      <c r="B22" s="9" t="s">
        <v>80</v>
      </c>
      <c r="C22" s="12">
        <v>6</v>
      </c>
      <c r="D22" s="13">
        <v>15000</v>
      </c>
      <c r="E22" s="13">
        <f t="shared" si="1"/>
        <v>90000</v>
      </c>
    </row>
    <row r="23" spans="1:9" x14ac:dyDescent="0.25">
      <c r="A23" s="10" t="s">
        <v>90</v>
      </c>
      <c r="B23" s="12" t="s">
        <v>36</v>
      </c>
      <c r="C23" s="12">
        <v>4800</v>
      </c>
      <c r="D23" s="13">
        <v>500</v>
      </c>
      <c r="E23" s="13">
        <f t="shared" si="1"/>
        <v>2400000</v>
      </c>
    </row>
    <row r="24" spans="1:9" x14ac:dyDescent="0.25">
      <c r="A24" s="10" t="s">
        <v>87</v>
      </c>
      <c r="B24" s="12" t="s">
        <v>19</v>
      </c>
      <c r="C24" s="12">
        <v>1</v>
      </c>
      <c r="D24" s="13">
        <v>800000</v>
      </c>
      <c r="E24" s="13">
        <f t="shared" si="1"/>
        <v>800000</v>
      </c>
    </row>
    <row r="25" spans="1:9" x14ac:dyDescent="0.25">
      <c r="A25" s="10" t="s">
        <v>18</v>
      </c>
      <c r="B25" s="9" t="s">
        <v>19</v>
      </c>
      <c r="C25" s="12">
        <v>1</v>
      </c>
      <c r="D25" s="13">
        <v>2000000</v>
      </c>
      <c r="E25" s="13">
        <f t="shared" si="1"/>
        <v>2000000</v>
      </c>
    </row>
    <row r="26" spans="1:9" x14ac:dyDescent="0.25">
      <c r="A26" s="96" t="s">
        <v>15</v>
      </c>
      <c r="B26" s="96"/>
      <c r="C26" s="96"/>
      <c r="D26" s="96"/>
      <c r="E26" s="13">
        <f>SUM(E19:E25)</f>
        <v>5864000</v>
      </c>
    </row>
    <row r="27" spans="1:9" x14ac:dyDescent="0.25">
      <c r="B27"/>
      <c r="C27"/>
      <c r="D27"/>
      <c r="E27"/>
    </row>
    <row r="29" spans="1:9" x14ac:dyDescent="0.25">
      <c r="I29" s="14"/>
    </row>
    <row r="30" spans="1:9" x14ac:dyDescent="0.25">
      <c r="A30" s="95" t="s">
        <v>20</v>
      </c>
      <c r="B30" s="95"/>
      <c r="C30" s="95"/>
      <c r="D30" s="95"/>
      <c r="E30" s="95"/>
      <c r="I30" s="1"/>
    </row>
    <row r="31" spans="1:9" x14ac:dyDescent="0.25">
      <c r="A31" s="4" t="s">
        <v>0</v>
      </c>
      <c r="B31" s="5" t="s">
        <v>1</v>
      </c>
      <c r="C31" s="4" t="s">
        <v>2</v>
      </c>
      <c r="D31" s="6" t="s">
        <v>3</v>
      </c>
      <c r="E31" s="7" t="s">
        <v>4</v>
      </c>
      <c r="I31" s="1"/>
    </row>
    <row r="32" spans="1:9" x14ac:dyDescent="0.25">
      <c r="A32" s="15" t="s">
        <v>21</v>
      </c>
      <c r="B32" s="16"/>
      <c r="C32" s="17"/>
      <c r="D32" s="18"/>
      <c r="E32" s="19"/>
      <c r="I32" s="1"/>
    </row>
    <row r="33" spans="1:9" x14ac:dyDescent="0.25">
      <c r="A33" s="10" t="s">
        <v>66</v>
      </c>
      <c r="B33" s="9" t="s">
        <v>81</v>
      </c>
      <c r="C33" s="12">
        <v>1</v>
      </c>
      <c r="D33" s="13">
        <v>200000</v>
      </c>
      <c r="E33" s="13">
        <f>C33*D33</f>
        <v>200000</v>
      </c>
      <c r="I33" s="1"/>
    </row>
    <row r="34" spans="1:9" x14ac:dyDescent="0.25">
      <c r="A34" s="10" t="s">
        <v>67</v>
      </c>
      <c r="B34" s="9" t="s">
        <v>81</v>
      </c>
      <c r="C34" s="12">
        <v>2</v>
      </c>
      <c r="D34" s="13">
        <v>190000</v>
      </c>
      <c r="E34" s="13">
        <f>C34*D34</f>
        <v>380000</v>
      </c>
      <c r="I34" s="1"/>
    </row>
    <row r="35" spans="1:9" x14ac:dyDescent="0.25">
      <c r="A35" s="10" t="s">
        <v>22</v>
      </c>
      <c r="B35" s="9" t="s">
        <v>23</v>
      </c>
      <c r="C35" s="12">
        <v>1</v>
      </c>
      <c r="D35" s="13">
        <v>300000</v>
      </c>
      <c r="E35" s="13">
        <f>C35*D35</f>
        <v>300000</v>
      </c>
      <c r="I35" s="1"/>
    </row>
    <row r="36" spans="1:9" x14ac:dyDescent="0.25">
      <c r="A36" s="10" t="s">
        <v>24</v>
      </c>
      <c r="B36" s="9" t="s">
        <v>23</v>
      </c>
      <c r="C36" s="12">
        <v>1</v>
      </c>
      <c r="D36" s="13">
        <v>300000</v>
      </c>
      <c r="E36" s="13">
        <f>C36*D36</f>
        <v>300000</v>
      </c>
      <c r="I36" s="1"/>
    </row>
    <row r="37" spans="1:9" x14ac:dyDescent="0.25">
      <c r="A37" s="10" t="s">
        <v>29</v>
      </c>
      <c r="B37" s="9" t="s">
        <v>81</v>
      </c>
      <c r="C37" s="12">
        <v>1</v>
      </c>
      <c r="D37" s="13">
        <v>40000</v>
      </c>
      <c r="E37" s="13">
        <f>C37*D37</f>
        <v>40000</v>
      </c>
      <c r="I37" s="1"/>
    </row>
    <row r="38" spans="1:9" x14ac:dyDescent="0.25">
      <c r="A38" s="96" t="s">
        <v>15</v>
      </c>
      <c r="B38" s="96"/>
      <c r="C38" s="96"/>
      <c r="D38" s="96"/>
      <c r="E38" s="13">
        <f>SUM(E32:E37)</f>
        <v>1220000</v>
      </c>
    </row>
    <row r="39" spans="1:9" x14ac:dyDescent="0.25">
      <c r="A39" s="21"/>
      <c r="B39" s="22"/>
      <c r="C39" s="22"/>
      <c r="D39" s="23"/>
      <c r="E39" s="23"/>
    </row>
    <row r="40" spans="1:9" x14ac:dyDescent="0.25">
      <c r="A40" s="21"/>
      <c r="B40" s="22"/>
      <c r="C40" s="22"/>
      <c r="D40" s="23"/>
      <c r="E40" s="23"/>
    </row>
    <row r="41" spans="1:9" x14ac:dyDescent="0.25">
      <c r="A41" s="21"/>
      <c r="B41" s="22"/>
      <c r="C41" s="22"/>
      <c r="D41" s="23"/>
      <c r="E41" s="23"/>
    </row>
    <row r="42" spans="1:9" x14ac:dyDescent="0.25">
      <c r="A42" s="99" t="s">
        <v>30</v>
      </c>
      <c r="B42" s="99"/>
      <c r="C42" s="99"/>
      <c r="D42" s="99"/>
      <c r="E42" s="99"/>
    </row>
    <row r="43" spans="1:9" x14ac:dyDescent="0.25">
      <c r="A43" s="24" t="s">
        <v>0</v>
      </c>
      <c r="B43" s="25" t="s">
        <v>1</v>
      </c>
      <c r="C43" s="24" t="s">
        <v>2</v>
      </c>
      <c r="D43" s="26" t="s">
        <v>83</v>
      </c>
      <c r="E43" s="27" t="s">
        <v>4</v>
      </c>
    </row>
    <row r="44" spans="1:9" x14ac:dyDescent="0.25">
      <c r="A44" s="28" t="s">
        <v>71</v>
      </c>
      <c r="B44" s="29" t="s">
        <v>19</v>
      </c>
      <c r="C44" s="30">
        <v>1</v>
      </c>
      <c r="D44" s="31">
        <v>1000000</v>
      </c>
      <c r="E44" s="32">
        <v>1000000</v>
      </c>
    </row>
    <row r="45" spans="1:9" x14ac:dyDescent="0.25">
      <c r="A45" s="21"/>
      <c r="B45" s="22"/>
      <c r="C45" s="22"/>
      <c r="D45" s="23"/>
      <c r="E45" s="23"/>
    </row>
    <row r="46" spans="1:9" x14ac:dyDescent="0.25">
      <c r="A46" s="21"/>
      <c r="B46" s="22"/>
      <c r="C46" s="22"/>
      <c r="D46" s="23"/>
      <c r="E46" s="23"/>
    </row>
    <row r="47" spans="1:9" x14ac:dyDescent="0.25">
      <c r="A47" s="21"/>
      <c r="B47" s="22"/>
      <c r="C47" s="22"/>
      <c r="D47" s="23"/>
      <c r="E47" s="23"/>
    </row>
    <row r="48" spans="1:9" x14ac:dyDescent="0.25">
      <c r="A48" s="101" t="s">
        <v>32</v>
      </c>
      <c r="B48" s="101"/>
      <c r="C48" s="107">
        <f>E13+E26+E38+E44</f>
        <v>14604000</v>
      </c>
      <c r="D48" s="107"/>
      <c r="E48" s="107"/>
    </row>
    <row r="49" spans="1:5" x14ac:dyDescent="0.25">
      <c r="A49" s="21"/>
      <c r="B49" s="22"/>
      <c r="C49" s="22"/>
      <c r="D49" s="23"/>
      <c r="E49" s="23"/>
    </row>
    <row r="50" spans="1:5" x14ac:dyDescent="0.25">
      <c r="A50" s="21"/>
      <c r="B50" s="22"/>
      <c r="C50" s="22"/>
      <c r="D50" s="23"/>
      <c r="E50" s="23"/>
    </row>
    <row r="51" spans="1:5" x14ac:dyDescent="0.25">
      <c r="A51" s="95" t="s">
        <v>33</v>
      </c>
      <c r="B51" s="95"/>
      <c r="C51" s="95"/>
      <c r="D51" s="95"/>
      <c r="E51" s="95"/>
    </row>
    <row r="52" spans="1:5" x14ac:dyDescent="0.25">
      <c r="A52" s="4" t="s">
        <v>0</v>
      </c>
      <c r="B52" s="5" t="s">
        <v>1</v>
      </c>
      <c r="C52" s="4" t="s">
        <v>2</v>
      </c>
      <c r="D52" s="6" t="s">
        <v>3</v>
      </c>
      <c r="E52" s="7" t="s">
        <v>4</v>
      </c>
    </row>
    <row r="53" spans="1:5" x14ac:dyDescent="0.25">
      <c r="A53" s="10" t="s">
        <v>72</v>
      </c>
      <c r="B53" s="12" t="s">
        <v>31</v>
      </c>
      <c r="C53" s="9">
        <v>1</v>
      </c>
      <c r="D53" s="33">
        <v>4000000</v>
      </c>
      <c r="E53" s="13">
        <f>C53*D53</f>
        <v>4000000</v>
      </c>
    </row>
    <row r="54" spans="1:5" x14ac:dyDescent="0.25">
      <c r="A54" s="10" t="s">
        <v>34</v>
      </c>
      <c r="B54" s="12" t="s">
        <v>31</v>
      </c>
      <c r="C54" s="9">
        <v>1</v>
      </c>
      <c r="D54" s="33">
        <v>2000000</v>
      </c>
      <c r="E54" s="13">
        <f>C54*D54</f>
        <v>2000000</v>
      </c>
    </row>
    <row r="55" spans="1:5" x14ac:dyDescent="0.25">
      <c r="A55" s="34" t="s">
        <v>109</v>
      </c>
      <c r="B55" s="12" t="s">
        <v>110</v>
      </c>
      <c r="C55" s="9">
        <v>12500</v>
      </c>
      <c r="D55" s="2">
        <v>2000</v>
      </c>
      <c r="E55" s="13">
        <f>C55*D55</f>
        <v>25000000</v>
      </c>
    </row>
    <row r="56" spans="1:5" x14ac:dyDescent="0.25">
      <c r="A56" s="96" t="s">
        <v>15</v>
      </c>
      <c r="B56" s="96"/>
      <c r="C56" s="96"/>
      <c r="D56" s="96"/>
      <c r="E56" s="2">
        <f>SUM(E53:E55)</f>
        <v>31000000</v>
      </c>
    </row>
    <row r="59" spans="1:5" x14ac:dyDescent="0.25">
      <c r="A59" s="97" t="s">
        <v>35</v>
      </c>
      <c r="B59" s="97"/>
      <c r="C59" s="109">
        <f>C48+E56</f>
        <v>45604000</v>
      </c>
      <c r="D59" s="109"/>
      <c r="E59" s="109"/>
    </row>
    <row r="60" spans="1:5" x14ac:dyDescent="0.25">
      <c r="B60" s="79" t="s">
        <v>115</v>
      </c>
      <c r="C60" s="79">
        <f>'CASH FLOW'!B16</f>
        <v>3550</v>
      </c>
    </row>
    <row r="61" spans="1:5" x14ac:dyDescent="0.25">
      <c r="A61" s="97" t="s">
        <v>89</v>
      </c>
      <c r="B61" s="97"/>
      <c r="C61" s="109">
        <f>C59*0.05+C59</f>
        <v>47884200</v>
      </c>
      <c r="D61" s="109"/>
      <c r="E61" s="109"/>
    </row>
    <row r="62" spans="1:5" x14ac:dyDescent="0.25">
      <c r="A62" s="97" t="s">
        <v>117</v>
      </c>
      <c r="B62" s="97"/>
      <c r="C62" s="108">
        <f>C61/C60</f>
        <v>13488.507042253521</v>
      </c>
      <c r="D62" s="108"/>
      <c r="E62" s="108"/>
    </row>
  </sheetData>
  <mergeCells count="17">
    <mergeCell ref="A62:B62"/>
    <mergeCell ref="C62:E62"/>
    <mergeCell ref="A56:D56"/>
    <mergeCell ref="A59:B59"/>
    <mergeCell ref="C59:E59"/>
    <mergeCell ref="A61:B61"/>
    <mergeCell ref="C61:E61"/>
    <mergeCell ref="A38:D38"/>
    <mergeCell ref="A42:E42"/>
    <mergeCell ref="A48:B48"/>
    <mergeCell ref="C48:E48"/>
    <mergeCell ref="A51:E51"/>
    <mergeCell ref="A2:E2"/>
    <mergeCell ref="A13:D13"/>
    <mergeCell ref="A17:E17"/>
    <mergeCell ref="A26:D26"/>
    <mergeCell ref="A30:E30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topLeftCell="A43" zoomScale="120" zoomScaleNormal="120" workbookViewId="0">
      <selection activeCell="A62" sqref="A62:E62"/>
    </sheetView>
  </sheetViews>
  <sheetFormatPr baseColWidth="10" defaultColWidth="9.140625" defaultRowHeight="15" x14ac:dyDescent="0.25"/>
  <cols>
    <col min="1" max="1" width="54.28515625" customWidth="1"/>
    <col min="2" max="2" width="22.28515625" style="1" customWidth="1"/>
    <col min="3" max="3" width="8.42578125" style="1" customWidth="1"/>
    <col min="4" max="4" width="14.28515625" style="2" customWidth="1"/>
    <col min="5" max="5" width="15.28515625" style="2" customWidth="1"/>
    <col min="6" max="6" width="1.7109375" customWidth="1"/>
    <col min="7" max="10" width="9.140625" customWidth="1"/>
    <col min="11" max="1025" width="8.42578125" customWidth="1"/>
  </cols>
  <sheetData>
    <row r="2" spans="1:7" x14ac:dyDescent="0.25">
      <c r="A2" s="95" t="s">
        <v>74</v>
      </c>
      <c r="B2" s="95"/>
      <c r="C2" s="95"/>
      <c r="D2" s="95"/>
      <c r="E2" s="95"/>
      <c r="G2" s="3"/>
    </row>
    <row r="3" spans="1:7" x14ac:dyDescent="0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</row>
    <row r="4" spans="1:7" x14ac:dyDescent="0.25">
      <c r="A4" s="10" t="s">
        <v>6</v>
      </c>
      <c r="B4" s="9" t="s">
        <v>81</v>
      </c>
      <c r="C4" s="9">
        <v>3</v>
      </c>
      <c r="D4" s="11">
        <v>40000</v>
      </c>
      <c r="E4" s="11">
        <f t="shared" ref="E4:E12" si="0">C4*D4</f>
        <v>120000</v>
      </c>
    </row>
    <row r="5" spans="1:7" x14ac:dyDescent="0.25">
      <c r="A5" s="10" t="s">
        <v>9</v>
      </c>
      <c r="B5" s="9" t="s">
        <v>81</v>
      </c>
      <c r="C5" s="9">
        <v>16</v>
      </c>
      <c r="D5" s="11">
        <v>40000</v>
      </c>
      <c r="E5" s="11">
        <f t="shared" si="0"/>
        <v>640000</v>
      </c>
    </row>
    <row r="6" spans="1:7" x14ac:dyDescent="0.25">
      <c r="A6" s="10" t="s">
        <v>10</v>
      </c>
      <c r="B6" s="9" t="s">
        <v>81</v>
      </c>
      <c r="C6" s="12">
        <v>10</v>
      </c>
      <c r="D6" s="11">
        <v>40000</v>
      </c>
      <c r="E6" s="11">
        <f t="shared" si="0"/>
        <v>400000</v>
      </c>
    </row>
    <row r="7" spans="1:7" x14ac:dyDescent="0.25">
      <c r="A7" s="10" t="s">
        <v>11</v>
      </c>
      <c r="B7" s="9" t="s">
        <v>81</v>
      </c>
      <c r="C7" s="12">
        <v>36</v>
      </c>
      <c r="D7" s="11">
        <v>40000</v>
      </c>
      <c r="E7" s="11">
        <f t="shared" si="0"/>
        <v>1440000</v>
      </c>
    </row>
    <row r="8" spans="1:7" x14ac:dyDescent="0.25">
      <c r="A8" s="10" t="s">
        <v>60</v>
      </c>
      <c r="B8" s="9" t="s">
        <v>81</v>
      </c>
      <c r="C8" s="12">
        <v>15</v>
      </c>
      <c r="D8" s="11">
        <v>40000</v>
      </c>
      <c r="E8" s="11">
        <f t="shared" si="0"/>
        <v>600000</v>
      </c>
    </row>
    <row r="9" spans="1:7" x14ac:dyDescent="0.25">
      <c r="A9" s="10" t="s">
        <v>84</v>
      </c>
      <c r="B9" s="9" t="s">
        <v>81</v>
      </c>
      <c r="C9" s="12">
        <v>18</v>
      </c>
      <c r="D9" s="11">
        <v>40000</v>
      </c>
      <c r="E9" s="11">
        <f t="shared" si="0"/>
        <v>720000</v>
      </c>
    </row>
    <row r="10" spans="1:7" x14ac:dyDescent="0.25">
      <c r="A10" s="10" t="s">
        <v>13</v>
      </c>
      <c r="B10" s="9" t="s">
        <v>81</v>
      </c>
      <c r="C10" s="12">
        <v>4</v>
      </c>
      <c r="D10" s="11">
        <v>40000</v>
      </c>
      <c r="E10" s="11">
        <f t="shared" si="0"/>
        <v>160000</v>
      </c>
    </row>
    <row r="11" spans="1:7" x14ac:dyDescent="0.25">
      <c r="A11" s="10" t="s">
        <v>14</v>
      </c>
      <c r="B11" s="12" t="s">
        <v>81</v>
      </c>
      <c r="C11" s="9">
        <v>21</v>
      </c>
      <c r="D11" s="11">
        <v>40000</v>
      </c>
      <c r="E11" s="11">
        <f t="shared" si="0"/>
        <v>840000</v>
      </c>
    </row>
    <row r="12" spans="1:7" x14ac:dyDescent="0.25">
      <c r="A12" s="10" t="s">
        <v>37</v>
      </c>
      <c r="B12" s="12" t="s">
        <v>81</v>
      </c>
      <c r="C12" s="9">
        <v>65</v>
      </c>
      <c r="D12" s="11">
        <v>40000</v>
      </c>
      <c r="E12" s="11">
        <f t="shared" si="0"/>
        <v>2600000</v>
      </c>
    </row>
    <row r="13" spans="1:7" x14ac:dyDescent="0.25">
      <c r="A13" s="96" t="s">
        <v>15</v>
      </c>
      <c r="B13" s="96"/>
      <c r="C13" s="96"/>
      <c r="D13" s="96"/>
      <c r="E13" s="13">
        <f>SUM(E4:E12)</f>
        <v>7520000</v>
      </c>
    </row>
    <row r="14" spans="1:7" x14ac:dyDescent="0.25">
      <c r="B14"/>
      <c r="C14"/>
      <c r="D14"/>
      <c r="E14"/>
    </row>
    <row r="15" spans="1:7" x14ac:dyDescent="0.25">
      <c r="B15"/>
      <c r="C15"/>
      <c r="D15"/>
      <c r="E15"/>
    </row>
    <row r="16" spans="1:7" x14ac:dyDescent="0.25">
      <c r="C16" s="3"/>
    </row>
    <row r="17" spans="1:9" x14ac:dyDescent="0.25">
      <c r="A17" s="95" t="s">
        <v>85</v>
      </c>
      <c r="B17" s="95"/>
      <c r="C17" s="95"/>
      <c r="D17" s="95"/>
      <c r="E17" s="95"/>
    </row>
    <row r="18" spans="1:9" x14ac:dyDescent="0.25">
      <c r="A18" s="4" t="s">
        <v>0</v>
      </c>
      <c r="B18" s="5" t="s">
        <v>1</v>
      </c>
      <c r="C18" s="4" t="s">
        <v>2</v>
      </c>
      <c r="D18" s="6" t="s">
        <v>3</v>
      </c>
      <c r="E18" s="7" t="s">
        <v>4</v>
      </c>
    </row>
    <row r="19" spans="1:9" x14ac:dyDescent="0.25">
      <c r="A19" s="10" t="s">
        <v>63</v>
      </c>
      <c r="B19" s="9" t="s">
        <v>88</v>
      </c>
      <c r="C19" s="9">
        <v>24</v>
      </c>
      <c r="D19" s="13">
        <v>15000</v>
      </c>
      <c r="E19" s="13">
        <f t="shared" ref="E19:E25" si="1">C19*D19</f>
        <v>360000</v>
      </c>
    </row>
    <row r="20" spans="1:9" x14ac:dyDescent="0.25">
      <c r="A20" s="10" t="s">
        <v>16</v>
      </c>
      <c r="B20" s="9" t="s">
        <v>79</v>
      </c>
      <c r="C20" s="12">
        <v>20</v>
      </c>
      <c r="D20" s="13">
        <v>9500</v>
      </c>
      <c r="E20" s="13">
        <f t="shared" si="1"/>
        <v>190000</v>
      </c>
    </row>
    <row r="21" spans="1:9" x14ac:dyDescent="0.25">
      <c r="A21" s="10" t="s">
        <v>17</v>
      </c>
      <c r="B21" s="9" t="s">
        <v>80</v>
      </c>
      <c r="C21" s="12">
        <v>2</v>
      </c>
      <c r="D21" s="13">
        <v>12000</v>
      </c>
      <c r="E21" s="13">
        <f t="shared" si="1"/>
        <v>24000</v>
      </c>
    </row>
    <row r="22" spans="1:9" x14ac:dyDescent="0.25">
      <c r="A22" s="10" t="s">
        <v>64</v>
      </c>
      <c r="B22" s="9" t="s">
        <v>80</v>
      </c>
      <c r="C22" s="12">
        <v>6</v>
      </c>
      <c r="D22" s="13">
        <v>15000</v>
      </c>
      <c r="E22" s="13">
        <f t="shared" si="1"/>
        <v>90000</v>
      </c>
    </row>
    <row r="23" spans="1:9" x14ac:dyDescent="0.25">
      <c r="A23" s="10" t="s">
        <v>90</v>
      </c>
      <c r="B23" s="12" t="s">
        <v>36</v>
      </c>
      <c r="C23" s="12">
        <v>4800</v>
      </c>
      <c r="D23" s="13">
        <v>500</v>
      </c>
      <c r="E23" s="13">
        <f t="shared" si="1"/>
        <v>2400000</v>
      </c>
    </row>
    <row r="24" spans="1:9" x14ac:dyDescent="0.25">
      <c r="A24" s="10" t="s">
        <v>87</v>
      </c>
      <c r="B24" s="12" t="s">
        <v>19</v>
      </c>
      <c r="C24" s="12">
        <v>1</v>
      </c>
      <c r="D24" s="13">
        <v>800000</v>
      </c>
      <c r="E24" s="13">
        <f t="shared" si="1"/>
        <v>800000</v>
      </c>
    </row>
    <row r="25" spans="1:9" x14ac:dyDescent="0.25">
      <c r="A25" s="10" t="s">
        <v>18</v>
      </c>
      <c r="B25" s="9" t="s">
        <v>19</v>
      </c>
      <c r="C25" s="12">
        <v>1</v>
      </c>
      <c r="D25" s="13">
        <v>2000000</v>
      </c>
      <c r="E25" s="13">
        <f t="shared" si="1"/>
        <v>2000000</v>
      </c>
    </row>
    <row r="26" spans="1:9" x14ac:dyDescent="0.25">
      <c r="A26" s="96" t="s">
        <v>15</v>
      </c>
      <c r="B26" s="96"/>
      <c r="C26" s="96"/>
      <c r="D26" s="96"/>
      <c r="E26" s="13">
        <f>SUM(E19:E25)</f>
        <v>5864000</v>
      </c>
    </row>
    <row r="27" spans="1:9" x14ac:dyDescent="0.25">
      <c r="B27"/>
      <c r="C27"/>
      <c r="D27"/>
      <c r="E27"/>
    </row>
    <row r="29" spans="1:9" x14ac:dyDescent="0.25">
      <c r="I29" s="14"/>
    </row>
    <row r="30" spans="1:9" x14ac:dyDescent="0.25">
      <c r="A30" s="95" t="s">
        <v>20</v>
      </c>
      <c r="B30" s="95"/>
      <c r="C30" s="95"/>
      <c r="D30" s="95"/>
      <c r="E30" s="95"/>
      <c r="I30" s="1"/>
    </row>
    <row r="31" spans="1:9" x14ac:dyDescent="0.25">
      <c r="A31" s="4" t="s">
        <v>0</v>
      </c>
      <c r="B31" s="5" t="s">
        <v>1</v>
      </c>
      <c r="C31" s="4" t="s">
        <v>2</v>
      </c>
      <c r="D31" s="6" t="s">
        <v>3</v>
      </c>
      <c r="E31" s="7" t="s">
        <v>4</v>
      </c>
      <c r="I31" s="1"/>
    </row>
    <row r="32" spans="1:9" x14ac:dyDescent="0.25">
      <c r="A32" s="15" t="s">
        <v>21</v>
      </c>
      <c r="B32" s="16"/>
      <c r="C32" s="17"/>
      <c r="D32" s="18"/>
      <c r="E32" s="19"/>
      <c r="I32" s="1"/>
    </row>
    <row r="33" spans="1:9" x14ac:dyDescent="0.25">
      <c r="A33" s="10" t="s">
        <v>66</v>
      </c>
      <c r="B33" s="9" t="s">
        <v>81</v>
      </c>
      <c r="C33" s="12">
        <v>1</v>
      </c>
      <c r="D33" s="13">
        <v>200000</v>
      </c>
      <c r="E33" s="13">
        <f>C33*D33</f>
        <v>200000</v>
      </c>
      <c r="I33" s="1"/>
    </row>
    <row r="34" spans="1:9" x14ac:dyDescent="0.25">
      <c r="A34" s="10" t="s">
        <v>67</v>
      </c>
      <c r="B34" s="9" t="s">
        <v>81</v>
      </c>
      <c r="C34" s="12">
        <v>2</v>
      </c>
      <c r="D34" s="13">
        <v>190000</v>
      </c>
      <c r="E34" s="13">
        <f>C34*D34</f>
        <v>380000</v>
      </c>
      <c r="I34" s="1"/>
    </row>
    <row r="35" spans="1:9" x14ac:dyDescent="0.25">
      <c r="A35" s="10" t="s">
        <v>22</v>
      </c>
      <c r="B35" s="9" t="s">
        <v>23</v>
      </c>
      <c r="C35" s="12">
        <v>1</v>
      </c>
      <c r="D35" s="13">
        <v>300000</v>
      </c>
      <c r="E35" s="13">
        <f>C35*D35</f>
        <v>300000</v>
      </c>
      <c r="I35" s="1"/>
    </row>
    <row r="36" spans="1:9" x14ac:dyDescent="0.25">
      <c r="A36" s="10" t="s">
        <v>24</v>
      </c>
      <c r="B36" s="9" t="s">
        <v>23</v>
      </c>
      <c r="C36" s="12">
        <v>1</v>
      </c>
      <c r="D36" s="13">
        <v>300000</v>
      </c>
      <c r="E36" s="13">
        <f>C36*D36</f>
        <v>300000</v>
      </c>
      <c r="I36" s="1"/>
    </row>
    <row r="37" spans="1:9" x14ac:dyDescent="0.25">
      <c r="A37" s="10" t="s">
        <v>29</v>
      </c>
      <c r="B37" s="9" t="s">
        <v>81</v>
      </c>
      <c r="C37" s="12">
        <v>1</v>
      </c>
      <c r="D37" s="13">
        <v>40000</v>
      </c>
      <c r="E37" s="13">
        <f>C37*D37</f>
        <v>40000</v>
      </c>
      <c r="I37" s="1"/>
    </row>
    <row r="38" spans="1:9" x14ac:dyDescent="0.25">
      <c r="A38" s="96" t="s">
        <v>15</v>
      </c>
      <c r="B38" s="96"/>
      <c r="C38" s="96"/>
      <c r="D38" s="96"/>
      <c r="E38" s="13">
        <f>SUM(E32:E37)</f>
        <v>1220000</v>
      </c>
    </row>
    <row r="39" spans="1:9" x14ac:dyDescent="0.25">
      <c r="A39" s="21"/>
      <c r="B39" s="22"/>
      <c r="C39" s="22"/>
      <c r="D39" s="23"/>
      <c r="E39" s="23"/>
    </row>
    <row r="40" spans="1:9" x14ac:dyDescent="0.25">
      <c r="A40" s="21"/>
      <c r="B40" s="22"/>
      <c r="C40" s="22"/>
      <c r="D40" s="23"/>
      <c r="E40" s="23"/>
    </row>
    <row r="41" spans="1:9" x14ac:dyDescent="0.25">
      <c r="A41" s="21"/>
      <c r="B41" s="22"/>
      <c r="C41" s="22"/>
      <c r="D41" s="23"/>
      <c r="E41" s="23"/>
    </row>
    <row r="42" spans="1:9" x14ac:dyDescent="0.25">
      <c r="A42" s="99" t="s">
        <v>30</v>
      </c>
      <c r="B42" s="99"/>
      <c r="C42" s="99"/>
      <c r="D42" s="99"/>
      <c r="E42" s="99"/>
    </row>
    <row r="43" spans="1:9" x14ac:dyDescent="0.25">
      <c r="A43" s="24" t="s">
        <v>0</v>
      </c>
      <c r="B43" s="25" t="s">
        <v>1</v>
      </c>
      <c r="C43" s="24" t="s">
        <v>2</v>
      </c>
      <c r="D43" s="26" t="s">
        <v>83</v>
      </c>
      <c r="E43" s="27" t="s">
        <v>4</v>
      </c>
    </row>
    <row r="44" spans="1:9" x14ac:dyDescent="0.25">
      <c r="A44" s="28" t="s">
        <v>71</v>
      </c>
      <c r="B44" s="29" t="s">
        <v>19</v>
      </c>
      <c r="C44" s="30">
        <v>1</v>
      </c>
      <c r="D44" s="31">
        <v>1000000</v>
      </c>
      <c r="E44" s="32">
        <v>1000000</v>
      </c>
    </row>
    <row r="45" spans="1:9" x14ac:dyDescent="0.25">
      <c r="A45" s="21"/>
      <c r="B45" s="22"/>
      <c r="C45" s="22"/>
      <c r="D45" s="23"/>
      <c r="E45" s="23"/>
    </row>
    <row r="46" spans="1:9" x14ac:dyDescent="0.25">
      <c r="A46" s="21"/>
      <c r="B46" s="22"/>
      <c r="C46" s="22"/>
      <c r="D46" s="23"/>
      <c r="E46" s="23"/>
    </row>
    <row r="47" spans="1:9" x14ac:dyDescent="0.25">
      <c r="A47" s="21"/>
      <c r="B47" s="22"/>
      <c r="C47" s="22"/>
      <c r="D47" s="23"/>
      <c r="E47" s="23"/>
    </row>
    <row r="48" spans="1:9" x14ac:dyDescent="0.25">
      <c r="A48" s="101" t="s">
        <v>32</v>
      </c>
      <c r="B48" s="101"/>
      <c r="C48" s="107">
        <f>E13+E26+E38+E44</f>
        <v>15604000</v>
      </c>
      <c r="D48" s="107"/>
      <c r="E48" s="107"/>
    </row>
    <row r="49" spans="1:5" x14ac:dyDescent="0.25">
      <c r="A49" s="21"/>
      <c r="B49" s="22"/>
      <c r="C49" s="22"/>
      <c r="D49" s="23"/>
      <c r="E49" s="23"/>
    </row>
    <row r="50" spans="1:5" x14ac:dyDescent="0.25">
      <c r="A50" s="21"/>
      <c r="B50" s="22"/>
      <c r="C50" s="22"/>
      <c r="D50" s="23"/>
      <c r="E50" s="23"/>
    </row>
    <row r="51" spans="1:5" x14ac:dyDescent="0.25">
      <c r="A51" s="95" t="s">
        <v>33</v>
      </c>
      <c r="B51" s="95"/>
      <c r="C51" s="95"/>
      <c r="D51" s="95"/>
      <c r="E51" s="95"/>
    </row>
    <row r="52" spans="1:5" x14ac:dyDescent="0.25">
      <c r="A52" s="4" t="s">
        <v>0</v>
      </c>
      <c r="B52" s="5" t="s">
        <v>1</v>
      </c>
      <c r="C52" s="4" t="s">
        <v>2</v>
      </c>
      <c r="D52" s="6" t="s">
        <v>3</v>
      </c>
      <c r="E52" s="7" t="s">
        <v>4</v>
      </c>
    </row>
    <row r="53" spans="1:5" x14ac:dyDescent="0.25">
      <c r="A53" s="10" t="s">
        <v>72</v>
      </c>
      <c r="B53" s="12" t="s">
        <v>31</v>
      </c>
      <c r="C53" s="9">
        <v>1</v>
      </c>
      <c r="D53" s="33">
        <v>4000000</v>
      </c>
      <c r="E53" s="13">
        <f>C53*D53</f>
        <v>4000000</v>
      </c>
    </row>
    <row r="54" spans="1:5" x14ac:dyDescent="0.25">
      <c r="A54" s="10" t="s">
        <v>34</v>
      </c>
      <c r="B54" s="12" t="s">
        <v>31</v>
      </c>
      <c r="C54" s="9">
        <v>1</v>
      </c>
      <c r="D54" s="33">
        <v>2000000</v>
      </c>
      <c r="E54" s="13">
        <f>C54*D54</f>
        <v>2000000</v>
      </c>
    </row>
    <row r="55" spans="1:5" x14ac:dyDescent="0.25">
      <c r="A55" s="34" t="s">
        <v>109</v>
      </c>
      <c r="B55" s="12" t="s">
        <v>110</v>
      </c>
      <c r="C55" s="9">
        <v>15300</v>
      </c>
      <c r="D55" s="2">
        <v>2000</v>
      </c>
      <c r="E55" s="13">
        <f>C55*D55</f>
        <v>30600000</v>
      </c>
    </row>
    <row r="56" spans="1:5" x14ac:dyDescent="0.25">
      <c r="A56" s="96" t="s">
        <v>15</v>
      </c>
      <c r="B56" s="96"/>
      <c r="C56" s="96"/>
      <c r="D56" s="96"/>
      <c r="E56" s="2">
        <f>SUM(E53:E55)</f>
        <v>36600000</v>
      </c>
    </row>
    <row r="59" spans="1:5" x14ac:dyDescent="0.25">
      <c r="A59" s="97" t="s">
        <v>35</v>
      </c>
      <c r="B59" s="97"/>
      <c r="C59" s="109">
        <f>C48+E56</f>
        <v>52204000</v>
      </c>
      <c r="D59" s="109"/>
      <c r="E59" s="109"/>
    </row>
    <row r="60" spans="1:5" x14ac:dyDescent="0.25">
      <c r="B60" s="79" t="s">
        <v>115</v>
      </c>
      <c r="C60" s="79">
        <f>'CASH FLOW'!B16</f>
        <v>3550</v>
      </c>
    </row>
    <row r="61" spans="1:5" x14ac:dyDescent="0.25">
      <c r="A61" s="97" t="s">
        <v>89</v>
      </c>
      <c r="B61" s="97"/>
      <c r="C61" s="109">
        <f>C59*0.05+C59</f>
        <v>54814200</v>
      </c>
      <c r="D61" s="109"/>
      <c r="E61" s="109"/>
    </row>
    <row r="62" spans="1:5" x14ac:dyDescent="0.25">
      <c r="A62" s="97" t="s">
        <v>117</v>
      </c>
      <c r="B62" s="97"/>
      <c r="C62" s="108">
        <f>C61/C60</f>
        <v>15440.619718309859</v>
      </c>
      <c r="D62" s="108"/>
      <c r="E62" s="108"/>
    </row>
  </sheetData>
  <mergeCells count="17">
    <mergeCell ref="A62:B62"/>
    <mergeCell ref="C62:E62"/>
    <mergeCell ref="A56:D56"/>
    <mergeCell ref="A59:B59"/>
    <mergeCell ref="C59:E59"/>
    <mergeCell ref="A61:B61"/>
    <mergeCell ref="C61:E61"/>
    <mergeCell ref="A38:D38"/>
    <mergeCell ref="A42:E42"/>
    <mergeCell ref="A48:B48"/>
    <mergeCell ref="C48:E48"/>
    <mergeCell ref="A51:E51"/>
    <mergeCell ref="A2:E2"/>
    <mergeCell ref="A13:D13"/>
    <mergeCell ref="A17:E17"/>
    <mergeCell ref="A26:D26"/>
    <mergeCell ref="A30:E30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topLeftCell="A46" zoomScale="120" zoomScaleNormal="120" workbookViewId="0">
      <selection activeCell="C59" sqref="C59:E59"/>
    </sheetView>
  </sheetViews>
  <sheetFormatPr baseColWidth="10" defaultColWidth="9.140625" defaultRowHeight="15" x14ac:dyDescent="0.25"/>
  <cols>
    <col min="1" max="1" width="54.28515625" customWidth="1"/>
    <col min="2" max="2" width="22.28515625" style="1" customWidth="1"/>
    <col min="3" max="3" width="8.42578125" style="1" customWidth="1"/>
    <col min="4" max="4" width="14.28515625" style="2" customWidth="1"/>
    <col min="5" max="5" width="15.28515625" style="2" customWidth="1"/>
    <col min="6" max="6" width="1.7109375" customWidth="1"/>
    <col min="7" max="10" width="9.140625" customWidth="1"/>
    <col min="11" max="1025" width="8.42578125" customWidth="1"/>
  </cols>
  <sheetData>
    <row r="2" spans="1:7" x14ac:dyDescent="0.25">
      <c r="A2" s="95" t="s">
        <v>74</v>
      </c>
      <c r="B2" s="95"/>
      <c r="C2" s="95"/>
      <c r="D2" s="95"/>
      <c r="E2" s="95"/>
      <c r="G2" s="3"/>
    </row>
    <row r="3" spans="1:7" x14ac:dyDescent="0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</row>
    <row r="4" spans="1:7" x14ac:dyDescent="0.25">
      <c r="A4" s="10" t="s">
        <v>6</v>
      </c>
      <c r="B4" s="9" t="s">
        <v>81</v>
      </c>
      <c r="C4" s="9">
        <v>3</v>
      </c>
      <c r="D4" s="11">
        <v>40000</v>
      </c>
      <c r="E4" s="11">
        <f t="shared" ref="E4:E12" si="0">C4*D4</f>
        <v>120000</v>
      </c>
    </row>
    <row r="5" spans="1:7" x14ac:dyDescent="0.25">
      <c r="A5" s="10" t="s">
        <v>9</v>
      </c>
      <c r="B5" s="9" t="s">
        <v>81</v>
      </c>
      <c r="C5" s="9">
        <v>16</v>
      </c>
      <c r="D5" s="11">
        <v>40000</v>
      </c>
      <c r="E5" s="11">
        <f t="shared" si="0"/>
        <v>640000</v>
      </c>
    </row>
    <row r="6" spans="1:7" x14ac:dyDescent="0.25">
      <c r="A6" s="10" t="s">
        <v>10</v>
      </c>
      <c r="B6" s="9" t="s">
        <v>81</v>
      </c>
      <c r="C6" s="12">
        <v>10</v>
      </c>
      <c r="D6" s="11">
        <v>40000</v>
      </c>
      <c r="E6" s="11">
        <f t="shared" si="0"/>
        <v>400000</v>
      </c>
    </row>
    <row r="7" spans="1:7" x14ac:dyDescent="0.25">
      <c r="A7" s="10" t="s">
        <v>11</v>
      </c>
      <c r="B7" s="9" t="s">
        <v>81</v>
      </c>
      <c r="C7" s="12">
        <v>36</v>
      </c>
      <c r="D7" s="11">
        <v>40000</v>
      </c>
      <c r="E7" s="11">
        <f t="shared" si="0"/>
        <v>1440000</v>
      </c>
    </row>
    <row r="8" spans="1:7" x14ac:dyDescent="0.25">
      <c r="A8" s="10" t="s">
        <v>60</v>
      </c>
      <c r="B8" s="9" t="s">
        <v>81</v>
      </c>
      <c r="C8" s="12">
        <v>15</v>
      </c>
      <c r="D8" s="11">
        <v>40000</v>
      </c>
      <c r="E8" s="11">
        <f t="shared" si="0"/>
        <v>600000</v>
      </c>
    </row>
    <row r="9" spans="1:7" x14ac:dyDescent="0.25">
      <c r="A9" s="10" t="s">
        <v>84</v>
      </c>
      <c r="B9" s="9" t="s">
        <v>81</v>
      </c>
      <c r="C9" s="12">
        <v>18</v>
      </c>
      <c r="D9" s="11">
        <v>40000</v>
      </c>
      <c r="E9" s="11">
        <f t="shared" si="0"/>
        <v>720000</v>
      </c>
    </row>
    <row r="10" spans="1:7" x14ac:dyDescent="0.25">
      <c r="A10" s="10" t="s">
        <v>13</v>
      </c>
      <c r="B10" s="9" t="s">
        <v>81</v>
      </c>
      <c r="C10" s="12">
        <v>4</v>
      </c>
      <c r="D10" s="11">
        <v>40000</v>
      </c>
      <c r="E10" s="11">
        <f t="shared" si="0"/>
        <v>160000</v>
      </c>
    </row>
    <row r="11" spans="1:7" x14ac:dyDescent="0.25">
      <c r="A11" s="10" t="s">
        <v>14</v>
      </c>
      <c r="B11" s="12" t="s">
        <v>81</v>
      </c>
      <c r="C11" s="9">
        <v>21</v>
      </c>
      <c r="D11" s="11">
        <v>40000</v>
      </c>
      <c r="E11" s="11">
        <f t="shared" si="0"/>
        <v>840000</v>
      </c>
    </row>
    <row r="12" spans="1:7" x14ac:dyDescent="0.25">
      <c r="A12" s="10" t="s">
        <v>37</v>
      </c>
      <c r="B12" s="12" t="s">
        <v>81</v>
      </c>
      <c r="C12" s="9">
        <v>65</v>
      </c>
      <c r="D12" s="11">
        <v>40000</v>
      </c>
      <c r="E12" s="11">
        <f t="shared" si="0"/>
        <v>2600000</v>
      </c>
    </row>
    <row r="13" spans="1:7" x14ac:dyDescent="0.25">
      <c r="A13" s="96" t="s">
        <v>15</v>
      </c>
      <c r="B13" s="96"/>
      <c r="C13" s="96"/>
      <c r="D13" s="96"/>
      <c r="E13" s="13">
        <f>SUM(E4:E12)</f>
        <v>7520000</v>
      </c>
    </row>
    <row r="14" spans="1:7" x14ac:dyDescent="0.25">
      <c r="B14"/>
      <c r="C14"/>
      <c r="D14"/>
      <c r="E14"/>
    </row>
    <row r="15" spans="1:7" x14ac:dyDescent="0.25">
      <c r="B15"/>
      <c r="C15"/>
      <c r="D15"/>
      <c r="E15"/>
    </row>
    <row r="16" spans="1:7" x14ac:dyDescent="0.25">
      <c r="C16" s="3"/>
    </row>
    <row r="17" spans="1:9" x14ac:dyDescent="0.25">
      <c r="A17" s="95" t="s">
        <v>85</v>
      </c>
      <c r="B17" s="95"/>
      <c r="C17" s="95"/>
      <c r="D17" s="95"/>
      <c r="E17" s="95"/>
    </row>
    <row r="18" spans="1:9" x14ac:dyDescent="0.25">
      <c r="A18" s="4" t="s">
        <v>0</v>
      </c>
      <c r="B18" s="5" t="s">
        <v>1</v>
      </c>
      <c r="C18" s="4" t="s">
        <v>2</v>
      </c>
      <c r="D18" s="6" t="s">
        <v>3</v>
      </c>
      <c r="E18" s="7" t="s">
        <v>4</v>
      </c>
    </row>
    <row r="19" spans="1:9" x14ac:dyDescent="0.25">
      <c r="A19" s="10" t="s">
        <v>63</v>
      </c>
      <c r="B19" s="9" t="s">
        <v>88</v>
      </c>
      <c r="C19" s="9">
        <v>24</v>
      </c>
      <c r="D19" s="13">
        <v>15000</v>
      </c>
      <c r="E19" s="13">
        <f t="shared" ref="E19:E25" si="1">C19*D19</f>
        <v>360000</v>
      </c>
    </row>
    <row r="20" spans="1:9" x14ac:dyDescent="0.25">
      <c r="A20" s="10" t="s">
        <v>16</v>
      </c>
      <c r="B20" s="9" t="s">
        <v>79</v>
      </c>
      <c r="C20" s="12">
        <v>20</v>
      </c>
      <c r="D20" s="13">
        <v>9500</v>
      </c>
      <c r="E20" s="13">
        <f t="shared" si="1"/>
        <v>190000</v>
      </c>
    </row>
    <row r="21" spans="1:9" x14ac:dyDescent="0.25">
      <c r="A21" s="10" t="s">
        <v>17</v>
      </c>
      <c r="B21" s="9" t="s">
        <v>80</v>
      </c>
      <c r="C21" s="12">
        <v>2</v>
      </c>
      <c r="D21" s="13">
        <v>12000</v>
      </c>
      <c r="E21" s="13">
        <f t="shared" si="1"/>
        <v>24000</v>
      </c>
    </row>
    <row r="22" spans="1:9" x14ac:dyDescent="0.25">
      <c r="A22" s="10" t="s">
        <v>64</v>
      </c>
      <c r="B22" s="9" t="s">
        <v>80</v>
      </c>
      <c r="C22" s="12">
        <v>6</v>
      </c>
      <c r="D22" s="13">
        <v>15000</v>
      </c>
      <c r="E22" s="13">
        <f t="shared" si="1"/>
        <v>90000</v>
      </c>
    </row>
    <row r="23" spans="1:9" x14ac:dyDescent="0.25">
      <c r="A23" s="10" t="s">
        <v>90</v>
      </c>
      <c r="B23" s="12" t="s">
        <v>36</v>
      </c>
      <c r="C23" s="12">
        <v>4800</v>
      </c>
      <c r="D23" s="13">
        <v>500</v>
      </c>
      <c r="E23" s="13">
        <f t="shared" si="1"/>
        <v>2400000</v>
      </c>
    </row>
    <row r="24" spans="1:9" x14ac:dyDescent="0.25">
      <c r="A24" s="10" t="s">
        <v>87</v>
      </c>
      <c r="B24" s="12" t="s">
        <v>19</v>
      </c>
      <c r="C24" s="12">
        <v>1</v>
      </c>
      <c r="D24" s="13">
        <v>800000</v>
      </c>
      <c r="E24" s="13">
        <f t="shared" si="1"/>
        <v>800000</v>
      </c>
    </row>
    <row r="25" spans="1:9" x14ac:dyDescent="0.25">
      <c r="A25" s="10" t="s">
        <v>18</v>
      </c>
      <c r="B25" s="9" t="s">
        <v>19</v>
      </c>
      <c r="C25" s="12">
        <v>1</v>
      </c>
      <c r="D25" s="13">
        <v>2000000</v>
      </c>
      <c r="E25" s="13">
        <f t="shared" si="1"/>
        <v>2000000</v>
      </c>
    </row>
    <row r="26" spans="1:9" x14ac:dyDescent="0.25">
      <c r="A26" s="96" t="s">
        <v>15</v>
      </c>
      <c r="B26" s="96"/>
      <c r="C26" s="96"/>
      <c r="D26" s="96"/>
      <c r="E26" s="13">
        <f>SUM(E19:E25)</f>
        <v>5864000</v>
      </c>
    </row>
    <row r="27" spans="1:9" x14ac:dyDescent="0.25">
      <c r="B27"/>
      <c r="C27"/>
      <c r="D27"/>
      <c r="E27"/>
    </row>
    <row r="29" spans="1:9" x14ac:dyDescent="0.25">
      <c r="I29" s="14"/>
    </row>
    <row r="30" spans="1:9" x14ac:dyDescent="0.25">
      <c r="A30" s="95" t="s">
        <v>20</v>
      </c>
      <c r="B30" s="95"/>
      <c r="C30" s="95"/>
      <c r="D30" s="95"/>
      <c r="E30" s="95"/>
      <c r="I30" s="1"/>
    </row>
    <row r="31" spans="1:9" x14ac:dyDescent="0.25">
      <c r="A31" s="4" t="s">
        <v>0</v>
      </c>
      <c r="B31" s="5" t="s">
        <v>1</v>
      </c>
      <c r="C31" s="4" t="s">
        <v>2</v>
      </c>
      <c r="D31" s="6" t="s">
        <v>3</v>
      </c>
      <c r="E31" s="7" t="s">
        <v>4</v>
      </c>
      <c r="I31" s="1"/>
    </row>
    <row r="32" spans="1:9" x14ac:dyDescent="0.25">
      <c r="A32" s="15" t="s">
        <v>21</v>
      </c>
      <c r="B32" s="16"/>
      <c r="C32" s="17"/>
      <c r="D32" s="18"/>
      <c r="E32" s="19"/>
      <c r="I32" s="1"/>
    </row>
    <row r="33" spans="1:9" x14ac:dyDescent="0.25">
      <c r="A33" s="10" t="s">
        <v>66</v>
      </c>
      <c r="B33" s="9" t="s">
        <v>81</v>
      </c>
      <c r="C33" s="12">
        <v>1</v>
      </c>
      <c r="D33" s="13">
        <v>200000</v>
      </c>
      <c r="E33" s="13">
        <f>C33*D33</f>
        <v>200000</v>
      </c>
      <c r="I33" s="1"/>
    </row>
    <row r="34" spans="1:9" x14ac:dyDescent="0.25">
      <c r="A34" s="10" t="s">
        <v>67</v>
      </c>
      <c r="B34" s="9" t="s">
        <v>81</v>
      </c>
      <c r="C34" s="12">
        <v>2</v>
      </c>
      <c r="D34" s="13">
        <v>190000</v>
      </c>
      <c r="E34" s="13">
        <f>C34*D34</f>
        <v>380000</v>
      </c>
      <c r="I34" s="1"/>
    </row>
    <row r="35" spans="1:9" x14ac:dyDescent="0.25">
      <c r="A35" s="10" t="s">
        <v>22</v>
      </c>
      <c r="B35" s="9" t="s">
        <v>23</v>
      </c>
      <c r="C35" s="12">
        <v>1</v>
      </c>
      <c r="D35" s="13">
        <v>300000</v>
      </c>
      <c r="E35" s="13">
        <f>C35*D35</f>
        <v>300000</v>
      </c>
      <c r="I35" s="1"/>
    </row>
    <row r="36" spans="1:9" x14ac:dyDescent="0.25">
      <c r="A36" s="10" t="s">
        <v>24</v>
      </c>
      <c r="B36" s="9" t="s">
        <v>23</v>
      </c>
      <c r="C36" s="12">
        <v>1</v>
      </c>
      <c r="D36" s="13">
        <v>300000</v>
      </c>
      <c r="E36" s="13">
        <f>C36*D36</f>
        <v>300000</v>
      </c>
      <c r="I36" s="1"/>
    </row>
    <row r="37" spans="1:9" x14ac:dyDescent="0.25">
      <c r="A37" s="10" t="s">
        <v>29</v>
      </c>
      <c r="B37" s="9" t="s">
        <v>81</v>
      </c>
      <c r="C37" s="12">
        <v>1</v>
      </c>
      <c r="D37" s="13">
        <v>40000</v>
      </c>
      <c r="E37" s="13">
        <f>C37*D37</f>
        <v>40000</v>
      </c>
      <c r="I37" s="1"/>
    </row>
    <row r="38" spans="1:9" x14ac:dyDescent="0.25">
      <c r="A38" s="96" t="s">
        <v>15</v>
      </c>
      <c r="B38" s="96"/>
      <c r="C38" s="96"/>
      <c r="D38" s="96"/>
      <c r="E38" s="13">
        <f>SUM(E32:E37)</f>
        <v>1220000</v>
      </c>
    </row>
    <row r="39" spans="1:9" x14ac:dyDescent="0.25">
      <c r="A39" s="21"/>
      <c r="B39" s="22"/>
      <c r="C39" s="22"/>
      <c r="D39" s="23"/>
      <c r="E39" s="23"/>
    </row>
    <row r="40" spans="1:9" x14ac:dyDescent="0.25">
      <c r="A40" s="21"/>
      <c r="B40" s="22"/>
      <c r="C40" s="22"/>
      <c r="D40" s="23"/>
      <c r="E40" s="23"/>
    </row>
    <row r="41" spans="1:9" x14ac:dyDescent="0.25">
      <c r="A41" s="21"/>
      <c r="B41" s="22"/>
      <c r="C41" s="22"/>
      <c r="D41" s="23"/>
      <c r="E41" s="23"/>
    </row>
    <row r="42" spans="1:9" x14ac:dyDescent="0.25">
      <c r="A42" s="99" t="s">
        <v>30</v>
      </c>
      <c r="B42" s="99"/>
      <c r="C42" s="99"/>
      <c r="D42" s="99"/>
      <c r="E42" s="99"/>
    </row>
    <row r="43" spans="1:9" x14ac:dyDescent="0.25">
      <c r="A43" s="24" t="s">
        <v>0</v>
      </c>
      <c r="B43" s="25" t="s">
        <v>1</v>
      </c>
      <c r="C43" s="24" t="s">
        <v>2</v>
      </c>
      <c r="D43" s="26" t="s">
        <v>83</v>
      </c>
      <c r="E43" s="27" t="s">
        <v>4</v>
      </c>
    </row>
    <row r="44" spans="1:9" x14ac:dyDescent="0.25">
      <c r="A44" s="28" t="s">
        <v>71</v>
      </c>
      <c r="B44" s="29" t="s">
        <v>19</v>
      </c>
      <c r="C44" s="30">
        <v>1</v>
      </c>
      <c r="D44" s="31">
        <v>1000000</v>
      </c>
      <c r="E44" s="32">
        <v>1000000</v>
      </c>
    </row>
    <row r="45" spans="1:9" x14ac:dyDescent="0.25">
      <c r="A45" s="21"/>
      <c r="B45" s="22"/>
      <c r="C45" s="22"/>
      <c r="D45" s="23"/>
      <c r="E45" s="23"/>
    </row>
    <row r="46" spans="1:9" x14ac:dyDescent="0.25">
      <c r="A46" s="21"/>
      <c r="B46" s="22"/>
      <c r="C46" s="22"/>
      <c r="D46" s="23"/>
      <c r="E46" s="23"/>
    </row>
    <row r="47" spans="1:9" x14ac:dyDescent="0.25">
      <c r="A47" s="21"/>
      <c r="B47" s="22"/>
      <c r="C47" s="22"/>
      <c r="D47" s="23"/>
      <c r="E47" s="23"/>
    </row>
    <row r="48" spans="1:9" x14ac:dyDescent="0.25">
      <c r="A48" s="101" t="s">
        <v>32</v>
      </c>
      <c r="B48" s="101"/>
      <c r="C48" s="107">
        <f>E13+E26+E38+E44</f>
        <v>15604000</v>
      </c>
      <c r="D48" s="107"/>
      <c r="E48" s="107"/>
    </row>
    <row r="49" spans="1:5" x14ac:dyDescent="0.25">
      <c r="A49" s="21"/>
      <c r="B49" s="22"/>
      <c r="C49" s="22"/>
      <c r="D49" s="23"/>
      <c r="E49" s="23"/>
    </row>
    <row r="50" spans="1:5" x14ac:dyDescent="0.25">
      <c r="A50" s="21"/>
      <c r="B50" s="22"/>
      <c r="C50" s="22"/>
      <c r="D50" s="23"/>
      <c r="E50" s="23"/>
    </row>
    <row r="51" spans="1:5" x14ac:dyDescent="0.25">
      <c r="A51" s="95" t="s">
        <v>33</v>
      </c>
      <c r="B51" s="95"/>
      <c r="C51" s="95"/>
      <c r="D51" s="95"/>
      <c r="E51" s="95"/>
    </row>
    <row r="52" spans="1:5" x14ac:dyDescent="0.25">
      <c r="A52" s="4" t="s">
        <v>0</v>
      </c>
      <c r="B52" s="5" t="s">
        <v>1</v>
      </c>
      <c r="C52" s="4" t="s">
        <v>2</v>
      </c>
      <c r="D52" s="6" t="s">
        <v>3</v>
      </c>
      <c r="E52" s="7" t="s">
        <v>4</v>
      </c>
    </row>
    <row r="53" spans="1:5" x14ac:dyDescent="0.25">
      <c r="A53" s="10" t="s">
        <v>72</v>
      </c>
      <c r="B53" s="12" t="s">
        <v>31</v>
      </c>
      <c r="C53" s="9">
        <v>1</v>
      </c>
      <c r="D53" s="33">
        <v>4000000</v>
      </c>
      <c r="E53" s="13">
        <f>C53*D53</f>
        <v>4000000</v>
      </c>
    </row>
    <row r="54" spans="1:5" x14ac:dyDescent="0.25">
      <c r="A54" s="10" t="s">
        <v>34</v>
      </c>
      <c r="B54" s="12" t="s">
        <v>31</v>
      </c>
      <c r="C54" s="9">
        <v>1</v>
      </c>
      <c r="D54" s="33">
        <v>2000000</v>
      </c>
      <c r="E54" s="13">
        <f>C54*D54</f>
        <v>2000000</v>
      </c>
    </row>
    <row r="55" spans="1:5" x14ac:dyDescent="0.25">
      <c r="A55" s="34" t="s">
        <v>120</v>
      </c>
      <c r="B55" s="12" t="s">
        <v>110</v>
      </c>
      <c r="C55" s="9">
        <v>15300</v>
      </c>
      <c r="D55" s="2">
        <v>2000</v>
      </c>
      <c r="E55" s="13">
        <f>C55*D55</f>
        <v>30600000</v>
      </c>
    </row>
    <row r="56" spans="1:5" x14ac:dyDescent="0.25">
      <c r="A56" s="96" t="s">
        <v>15</v>
      </c>
      <c r="B56" s="96"/>
      <c r="C56" s="96"/>
      <c r="D56" s="96"/>
      <c r="E56" s="2">
        <f>SUM(E53:E55)</f>
        <v>36600000</v>
      </c>
    </row>
    <row r="59" spans="1:5" x14ac:dyDescent="0.25">
      <c r="A59" s="97" t="s">
        <v>35</v>
      </c>
      <c r="B59" s="97"/>
      <c r="C59" s="109">
        <f>C48+E56</f>
        <v>52204000</v>
      </c>
      <c r="D59" s="109"/>
      <c r="E59" s="109"/>
    </row>
    <row r="60" spans="1:5" x14ac:dyDescent="0.25">
      <c r="B60" s="79" t="s">
        <v>115</v>
      </c>
      <c r="C60" s="79">
        <f>'CASH FLOW'!B16</f>
        <v>3550</v>
      </c>
    </row>
    <row r="61" spans="1:5" x14ac:dyDescent="0.25">
      <c r="A61" s="97" t="s">
        <v>89</v>
      </c>
      <c r="B61" s="97"/>
      <c r="C61" s="109">
        <f>C59*0.1+C59</f>
        <v>57424400</v>
      </c>
      <c r="D61" s="109"/>
      <c r="E61" s="109"/>
    </row>
    <row r="62" spans="1:5" x14ac:dyDescent="0.25">
      <c r="A62" s="97" t="s">
        <v>117</v>
      </c>
      <c r="B62" s="97"/>
      <c r="C62" s="108">
        <f>C61/C60</f>
        <v>16175.887323943662</v>
      </c>
      <c r="D62" s="108"/>
      <c r="E62" s="108"/>
    </row>
  </sheetData>
  <mergeCells count="17">
    <mergeCell ref="A62:B62"/>
    <mergeCell ref="C62:E62"/>
    <mergeCell ref="A56:D56"/>
    <mergeCell ref="A59:B59"/>
    <mergeCell ref="C59:E59"/>
    <mergeCell ref="A61:B61"/>
    <mergeCell ref="C61:E61"/>
    <mergeCell ref="A38:D38"/>
    <mergeCell ref="A42:E42"/>
    <mergeCell ref="A48:B48"/>
    <mergeCell ref="C48:E48"/>
    <mergeCell ref="A51:E51"/>
    <mergeCell ref="A2:E2"/>
    <mergeCell ref="A13:D13"/>
    <mergeCell ref="A17:E17"/>
    <mergeCell ref="A26:D26"/>
    <mergeCell ref="A30:E30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topLeftCell="A40" zoomScale="120" zoomScaleNormal="120" workbookViewId="0">
      <selection activeCell="C62" sqref="C62:E62"/>
    </sheetView>
  </sheetViews>
  <sheetFormatPr baseColWidth="10" defaultColWidth="9.140625" defaultRowHeight="15" x14ac:dyDescent="0.25"/>
  <cols>
    <col min="1" max="1" width="54.28515625" customWidth="1"/>
    <col min="2" max="2" width="22.28515625" style="1" customWidth="1"/>
    <col min="3" max="3" width="8.42578125" style="1" customWidth="1"/>
    <col min="4" max="4" width="14.28515625" style="2" customWidth="1"/>
    <col min="5" max="5" width="15.28515625" style="2" customWidth="1"/>
    <col min="6" max="6" width="1.7109375" customWidth="1"/>
    <col min="7" max="10" width="9.140625" customWidth="1"/>
    <col min="11" max="1025" width="8.42578125" customWidth="1"/>
  </cols>
  <sheetData>
    <row r="2" spans="1:7" x14ac:dyDescent="0.25">
      <c r="A2" s="95" t="s">
        <v>74</v>
      </c>
      <c r="B2" s="95"/>
      <c r="C2" s="95"/>
      <c r="D2" s="95"/>
      <c r="E2" s="95"/>
      <c r="G2" s="3"/>
    </row>
    <row r="3" spans="1:7" x14ac:dyDescent="0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</row>
    <row r="4" spans="1:7" x14ac:dyDescent="0.25">
      <c r="A4" s="10" t="s">
        <v>6</v>
      </c>
      <c r="B4" s="9" t="s">
        <v>81</v>
      </c>
      <c r="C4" s="9">
        <v>3</v>
      </c>
      <c r="D4" s="11">
        <v>40000</v>
      </c>
      <c r="E4" s="11">
        <f t="shared" ref="E4:E12" si="0">C4*D4</f>
        <v>120000</v>
      </c>
    </row>
    <row r="5" spans="1:7" x14ac:dyDescent="0.25">
      <c r="A5" s="10" t="s">
        <v>9</v>
      </c>
      <c r="B5" s="9" t="s">
        <v>81</v>
      </c>
      <c r="C5" s="9">
        <v>16</v>
      </c>
      <c r="D5" s="11">
        <v>40000</v>
      </c>
      <c r="E5" s="11">
        <f t="shared" si="0"/>
        <v>640000</v>
      </c>
    </row>
    <row r="6" spans="1:7" x14ac:dyDescent="0.25">
      <c r="A6" s="10" t="s">
        <v>10</v>
      </c>
      <c r="B6" s="9" t="s">
        <v>81</v>
      </c>
      <c r="C6" s="12">
        <v>10</v>
      </c>
      <c r="D6" s="11">
        <v>40000</v>
      </c>
      <c r="E6" s="11">
        <f t="shared" si="0"/>
        <v>400000</v>
      </c>
    </row>
    <row r="7" spans="1:7" x14ac:dyDescent="0.25">
      <c r="A7" s="10" t="s">
        <v>11</v>
      </c>
      <c r="B7" s="9" t="s">
        <v>81</v>
      </c>
      <c r="C7" s="12">
        <v>36</v>
      </c>
      <c r="D7" s="11">
        <v>40000</v>
      </c>
      <c r="E7" s="11">
        <f t="shared" si="0"/>
        <v>1440000</v>
      </c>
    </row>
    <row r="8" spans="1:7" x14ac:dyDescent="0.25">
      <c r="A8" s="10" t="s">
        <v>60</v>
      </c>
      <c r="B8" s="9" t="s">
        <v>81</v>
      </c>
      <c r="C8" s="12">
        <v>15</v>
      </c>
      <c r="D8" s="11">
        <v>40000</v>
      </c>
      <c r="E8" s="11">
        <f t="shared" si="0"/>
        <v>600000</v>
      </c>
    </row>
    <row r="9" spans="1:7" x14ac:dyDescent="0.25">
      <c r="A9" s="10" t="s">
        <v>84</v>
      </c>
      <c r="B9" s="9" t="s">
        <v>81</v>
      </c>
      <c r="C9" s="12">
        <v>18</v>
      </c>
      <c r="D9" s="11">
        <v>40000</v>
      </c>
      <c r="E9" s="11">
        <f t="shared" si="0"/>
        <v>720000</v>
      </c>
    </row>
    <row r="10" spans="1:7" x14ac:dyDescent="0.25">
      <c r="A10" s="10" t="s">
        <v>13</v>
      </c>
      <c r="B10" s="9" t="s">
        <v>81</v>
      </c>
      <c r="C10" s="12">
        <v>4</v>
      </c>
      <c r="D10" s="11">
        <v>40000</v>
      </c>
      <c r="E10" s="11">
        <f t="shared" si="0"/>
        <v>160000</v>
      </c>
    </row>
    <row r="11" spans="1:7" x14ac:dyDescent="0.25">
      <c r="A11" s="10" t="s">
        <v>14</v>
      </c>
      <c r="B11" s="12" t="s">
        <v>81</v>
      </c>
      <c r="C11" s="9">
        <v>21</v>
      </c>
      <c r="D11" s="11">
        <v>40000</v>
      </c>
      <c r="E11" s="11">
        <f t="shared" si="0"/>
        <v>840000</v>
      </c>
    </row>
    <row r="12" spans="1:7" x14ac:dyDescent="0.25">
      <c r="A12" s="10" t="s">
        <v>37</v>
      </c>
      <c r="B12" s="12" t="s">
        <v>81</v>
      </c>
      <c r="C12" s="9">
        <v>65</v>
      </c>
      <c r="D12" s="11">
        <v>40000</v>
      </c>
      <c r="E12" s="11">
        <f t="shared" si="0"/>
        <v>2600000</v>
      </c>
    </row>
    <row r="13" spans="1:7" x14ac:dyDescent="0.25">
      <c r="A13" s="96" t="s">
        <v>15</v>
      </c>
      <c r="B13" s="96"/>
      <c r="C13" s="96"/>
      <c r="D13" s="96"/>
      <c r="E13" s="13">
        <f>SUM(E4:E12)</f>
        <v>7520000</v>
      </c>
    </row>
    <row r="14" spans="1:7" x14ac:dyDescent="0.25">
      <c r="B14"/>
      <c r="C14"/>
      <c r="D14"/>
      <c r="E14"/>
    </row>
    <row r="15" spans="1:7" x14ac:dyDescent="0.25">
      <c r="B15"/>
      <c r="C15"/>
      <c r="D15"/>
      <c r="E15"/>
    </row>
    <row r="16" spans="1:7" x14ac:dyDescent="0.25">
      <c r="C16" s="3"/>
    </row>
    <row r="17" spans="1:11" x14ac:dyDescent="0.25">
      <c r="A17" s="95" t="s">
        <v>85</v>
      </c>
      <c r="B17" s="95"/>
      <c r="C17" s="95"/>
      <c r="D17" s="95"/>
      <c r="E17" s="95"/>
    </row>
    <row r="18" spans="1:11" x14ac:dyDescent="0.25">
      <c r="A18" s="4" t="s">
        <v>0</v>
      </c>
      <c r="B18" s="5" t="s">
        <v>1</v>
      </c>
      <c r="C18" s="4" t="s">
        <v>2</v>
      </c>
      <c r="D18" s="6" t="s">
        <v>3</v>
      </c>
      <c r="E18" s="7" t="s">
        <v>4</v>
      </c>
    </row>
    <row r="19" spans="1:11" x14ac:dyDescent="0.25">
      <c r="A19" s="10" t="s">
        <v>63</v>
      </c>
      <c r="B19" s="9" t="s">
        <v>88</v>
      </c>
      <c r="C19" s="9">
        <v>24</v>
      </c>
      <c r="D19" s="13">
        <v>15000</v>
      </c>
      <c r="E19" s="13">
        <f t="shared" ref="E19:E25" si="1">C19*D19</f>
        <v>360000</v>
      </c>
    </row>
    <row r="20" spans="1:11" x14ac:dyDescent="0.25">
      <c r="A20" s="10" t="s">
        <v>16</v>
      </c>
      <c r="B20" s="9" t="s">
        <v>79</v>
      </c>
      <c r="C20" s="12">
        <v>20</v>
      </c>
      <c r="D20" s="13">
        <v>9500</v>
      </c>
      <c r="E20" s="13">
        <f t="shared" si="1"/>
        <v>190000</v>
      </c>
    </row>
    <row r="21" spans="1:11" x14ac:dyDescent="0.25">
      <c r="A21" s="10" t="s">
        <v>17</v>
      </c>
      <c r="B21" s="9" t="s">
        <v>80</v>
      </c>
      <c r="C21" s="12">
        <v>2</v>
      </c>
      <c r="D21" s="13">
        <v>12000</v>
      </c>
      <c r="E21" s="13">
        <f t="shared" si="1"/>
        <v>24000</v>
      </c>
    </row>
    <row r="22" spans="1:11" x14ac:dyDescent="0.25">
      <c r="A22" s="10" t="s">
        <v>64</v>
      </c>
      <c r="B22" s="9" t="s">
        <v>80</v>
      </c>
      <c r="C22" s="12">
        <v>6</v>
      </c>
      <c r="D22" s="13">
        <v>15000</v>
      </c>
      <c r="E22" s="13">
        <f t="shared" si="1"/>
        <v>90000</v>
      </c>
    </row>
    <row r="23" spans="1:11" x14ac:dyDescent="0.25">
      <c r="A23" s="10" t="s">
        <v>90</v>
      </c>
      <c r="B23" s="12" t="s">
        <v>36</v>
      </c>
      <c r="C23" s="12">
        <v>4800</v>
      </c>
      <c r="D23" s="13">
        <v>500</v>
      </c>
      <c r="E23" s="13">
        <f t="shared" si="1"/>
        <v>2400000</v>
      </c>
      <c r="G23" s="1"/>
      <c r="H23" s="1"/>
      <c r="I23" s="1"/>
      <c r="J23" s="1"/>
      <c r="K23" s="1"/>
    </row>
    <row r="24" spans="1:11" x14ac:dyDescent="0.25">
      <c r="A24" s="10" t="s">
        <v>87</v>
      </c>
      <c r="B24" s="12" t="s">
        <v>19</v>
      </c>
      <c r="C24" s="12">
        <v>1</v>
      </c>
      <c r="D24" s="13">
        <v>800000</v>
      </c>
      <c r="E24" s="13">
        <f t="shared" si="1"/>
        <v>800000</v>
      </c>
    </row>
    <row r="25" spans="1:11" x14ac:dyDescent="0.25">
      <c r="A25" s="10" t="s">
        <v>18</v>
      </c>
      <c r="B25" s="9" t="s">
        <v>19</v>
      </c>
      <c r="C25" s="12">
        <v>1</v>
      </c>
      <c r="D25" s="13">
        <v>2000000</v>
      </c>
      <c r="E25" s="13">
        <f t="shared" si="1"/>
        <v>2000000</v>
      </c>
    </row>
    <row r="26" spans="1:11" x14ac:dyDescent="0.25">
      <c r="A26" s="96" t="s">
        <v>15</v>
      </c>
      <c r="B26" s="96"/>
      <c r="C26" s="96"/>
      <c r="D26" s="96"/>
      <c r="E26" s="13">
        <f>SUM(E19:E25)</f>
        <v>5864000</v>
      </c>
    </row>
    <row r="27" spans="1:11" x14ac:dyDescent="0.25">
      <c r="B27"/>
      <c r="C27"/>
      <c r="D27"/>
      <c r="E27"/>
    </row>
    <row r="28" spans="1:11" x14ac:dyDescent="0.25">
      <c r="I28" s="14"/>
    </row>
    <row r="29" spans="1:11" x14ac:dyDescent="0.25">
      <c r="I29" s="1"/>
    </row>
    <row r="30" spans="1:11" x14ac:dyDescent="0.25">
      <c r="A30" s="95" t="s">
        <v>20</v>
      </c>
      <c r="B30" s="95"/>
      <c r="C30" s="95"/>
      <c r="D30" s="95"/>
      <c r="E30" s="95"/>
      <c r="I30" s="1"/>
    </row>
    <row r="31" spans="1:11" x14ac:dyDescent="0.25">
      <c r="A31" s="4" t="s">
        <v>0</v>
      </c>
      <c r="B31" s="5" t="s">
        <v>1</v>
      </c>
      <c r="C31" s="4" t="s">
        <v>2</v>
      </c>
      <c r="D31" s="6" t="s">
        <v>3</v>
      </c>
      <c r="E31" s="7" t="s">
        <v>4</v>
      </c>
      <c r="I31" s="1"/>
    </row>
    <row r="32" spans="1:11" x14ac:dyDescent="0.25">
      <c r="A32" s="15" t="s">
        <v>21</v>
      </c>
      <c r="B32" s="16"/>
      <c r="C32" s="17"/>
      <c r="D32" s="18"/>
      <c r="E32" s="19"/>
      <c r="I32" s="1"/>
    </row>
    <row r="33" spans="1:9" x14ac:dyDescent="0.25">
      <c r="A33" s="10" t="s">
        <v>66</v>
      </c>
      <c r="B33" s="9" t="s">
        <v>81</v>
      </c>
      <c r="C33" s="12">
        <v>1</v>
      </c>
      <c r="D33" s="13">
        <v>200000</v>
      </c>
      <c r="E33" s="13">
        <f>C33*D33</f>
        <v>200000</v>
      </c>
      <c r="I33" s="1"/>
    </row>
    <row r="34" spans="1:9" x14ac:dyDescent="0.25">
      <c r="A34" s="10" t="s">
        <v>67</v>
      </c>
      <c r="B34" s="9" t="s">
        <v>81</v>
      </c>
      <c r="C34" s="12">
        <v>2</v>
      </c>
      <c r="D34" s="13">
        <v>190000</v>
      </c>
      <c r="E34" s="13">
        <f>C34*D34</f>
        <v>380000</v>
      </c>
      <c r="I34" s="1"/>
    </row>
    <row r="35" spans="1:9" x14ac:dyDescent="0.25">
      <c r="A35" s="10" t="s">
        <v>22</v>
      </c>
      <c r="B35" s="9" t="s">
        <v>23</v>
      </c>
      <c r="C35" s="12">
        <v>1</v>
      </c>
      <c r="D35" s="13">
        <v>300000</v>
      </c>
      <c r="E35" s="13">
        <f>C35*D35</f>
        <v>300000</v>
      </c>
      <c r="I35" s="1"/>
    </row>
    <row r="36" spans="1:9" x14ac:dyDescent="0.25">
      <c r="A36" s="10" t="s">
        <v>24</v>
      </c>
      <c r="B36" s="9" t="s">
        <v>23</v>
      </c>
      <c r="C36" s="12">
        <v>1</v>
      </c>
      <c r="D36" s="13">
        <v>300000</v>
      </c>
      <c r="E36" s="13">
        <f>C36*D36</f>
        <v>300000</v>
      </c>
      <c r="I36" s="1"/>
    </row>
    <row r="37" spans="1:9" x14ac:dyDescent="0.25">
      <c r="A37" s="10" t="s">
        <v>29</v>
      </c>
      <c r="B37" s="9" t="s">
        <v>81</v>
      </c>
      <c r="C37" s="12">
        <v>1</v>
      </c>
      <c r="D37" s="13">
        <v>40000</v>
      </c>
      <c r="E37" s="13">
        <f>C37*D37</f>
        <v>40000</v>
      </c>
    </row>
    <row r="38" spans="1:9" x14ac:dyDescent="0.25">
      <c r="A38" s="96" t="s">
        <v>15</v>
      </c>
      <c r="B38" s="96"/>
      <c r="C38" s="96"/>
      <c r="D38" s="96"/>
      <c r="E38" s="13">
        <f>SUM(E32:E37)</f>
        <v>1220000</v>
      </c>
    </row>
    <row r="39" spans="1:9" x14ac:dyDescent="0.25">
      <c r="A39" s="21"/>
      <c r="B39" s="22"/>
      <c r="C39" s="22"/>
      <c r="D39" s="23"/>
      <c r="E39" s="23"/>
    </row>
    <row r="40" spans="1:9" x14ac:dyDescent="0.25">
      <c r="A40" s="21"/>
      <c r="B40" s="22"/>
      <c r="C40" s="22"/>
      <c r="D40" s="23"/>
      <c r="E40" s="23"/>
    </row>
    <row r="41" spans="1:9" x14ac:dyDescent="0.25">
      <c r="A41" s="21"/>
      <c r="B41" s="22"/>
      <c r="C41" s="22"/>
      <c r="D41" s="23"/>
      <c r="E41" s="23"/>
    </row>
    <row r="42" spans="1:9" x14ac:dyDescent="0.25">
      <c r="A42" s="99" t="s">
        <v>30</v>
      </c>
      <c r="B42" s="99"/>
      <c r="C42" s="99"/>
      <c r="D42" s="99"/>
      <c r="E42" s="99"/>
    </row>
    <row r="43" spans="1:9" x14ac:dyDescent="0.25">
      <c r="A43" s="24" t="s">
        <v>0</v>
      </c>
      <c r="B43" s="25" t="s">
        <v>1</v>
      </c>
      <c r="C43" s="24" t="s">
        <v>2</v>
      </c>
      <c r="D43" s="26" t="s">
        <v>83</v>
      </c>
      <c r="E43" s="27" t="s">
        <v>4</v>
      </c>
    </row>
    <row r="44" spans="1:9" x14ac:dyDescent="0.25">
      <c r="A44" s="28" t="s">
        <v>71</v>
      </c>
      <c r="B44" s="29" t="s">
        <v>19</v>
      </c>
      <c r="C44" s="30">
        <v>1</v>
      </c>
      <c r="D44" s="31">
        <v>1000000</v>
      </c>
      <c r="E44" s="32">
        <v>1000000</v>
      </c>
    </row>
    <row r="45" spans="1:9" x14ac:dyDescent="0.25">
      <c r="A45" s="21"/>
      <c r="B45" s="22"/>
      <c r="C45" s="22"/>
      <c r="D45" s="23"/>
      <c r="E45" s="23"/>
    </row>
    <row r="46" spans="1:9" x14ac:dyDescent="0.25">
      <c r="A46" s="21"/>
      <c r="B46" s="22"/>
      <c r="C46" s="22"/>
      <c r="D46" s="23"/>
      <c r="E46" s="23"/>
    </row>
    <row r="47" spans="1:9" x14ac:dyDescent="0.25">
      <c r="A47" s="21"/>
      <c r="B47" s="22"/>
      <c r="C47" s="22"/>
      <c r="D47" s="23"/>
      <c r="E47" s="23"/>
    </row>
    <row r="48" spans="1:9" x14ac:dyDescent="0.25">
      <c r="A48" s="101" t="s">
        <v>32</v>
      </c>
      <c r="B48" s="101"/>
      <c r="C48" s="107">
        <f>E13+E26+E38+E44</f>
        <v>15604000</v>
      </c>
      <c r="D48" s="107"/>
      <c r="E48" s="107"/>
    </row>
    <row r="49" spans="1:5" x14ac:dyDescent="0.25">
      <c r="A49" s="21"/>
      <c r="B49" s="22"/>
      <c r="C49" s="22"/>
      <c r="D49" s="23"/>
      <c r="E49" s="23"/>
    </row>
    <row r="50" spans="1:5" x14ac:dyDescent="0.25">
      <c r="A50" s="21"/>
      <c r="B50" s="22"/>
      <c r="C50" s="22"/>
      <c r="D50" s="23"/>
      <c r="E50" s="23"/>
    </row>
    <row r="51" spans="1:5" x14ac:dyDescent="0.25">
      <c r="A51" s="95" t="s">
        <v>33</v>
      </c>
      <c r="B51" s="95"/>
      <c r="C51" s="95"/>
      <c r="D51" s="95"/>
      <c r="E51" s="95"/>
    </row>
    <row r="52" spans="1:5" x14ac:dyDescent="0.25">
      <c r="A52" s="4" t="s">
        <v>0</v>
      </c>
      <c r="B52" s="5" t="s">
        <v>1</v>
      </c>
      <c r="C52" s="4" t="s">
        <v>2</v>
      </c>
      <c r="D52" s="6" t="s">
        <v>3</v>
      </c>
      <c r="E52" s="7" t="s">
        <v>4</v>
      </c>
    </row>
    <row r="53" spans="1:5" x14ac:dyDescent="0.25">
      <c r="A53" s="10" t="s">
        <v>72</v>
      </c>
      <c r="B53" s="12" t="s">
        <v>31</v>
      </c>
      <c r="C53" s="9">
        <v>1</v>
      </c>
      <c r="D53" s="33">
        <v>4000000</v>
      </c>
      <c r="E53" s="13">
        <f>C53*D53</f>
        <v>4000000</v>
      </c>
    </row>
    <row r="54" spans="1:5" x14ac:dyDescent="0.25">
      <c r="A54" s="10" t="s">
        <v>34</v>
      </c>
      <c r="B54" s="12" t="s">
        <v>31</v>
      </c>
      <c r="C54" s="9">
        <v>1</v>
      </c>
      <c r="D54" s="33">
        <v>2000000</v>
      </c>
      <c r="E54" s="13">
        <f>C54*D54</f>
        <v>2000000</v>
      </c>
    </row>
    <row r="55" spans="1:5" x14ac:dyDescent="0.25">
      <c r="A55" s="34" t="s">
        <v>109</v>
      </c>
      <c r="B55" s="12" t="s">
        <v>110</v>
      </c>
      <c r="C55" s="9">
        <v>15300</v>
      </c>
      <c r="D55" s="2">
        <v>2000</v>
      </c>
      <c r="E55" s="13">
        <f>C55*D55</f>
        <v>30600000</v>
      </c>
    </row>
    <row r="56" spans="1:5" x14ac:dyDescent="0.25">
      <c r="A56" s="96" t="s">
        <v>15</v>
      </c>
      <c r="B56" s="96"/>
      <c r="C56" s="96"/>
      <c r="D56" s="96"/>
      <c r="E56" s="2">
        <f>SUM(E53:E55)</f>
        <v>36600000</v>
      </c>
    </row>
    <row r="59" spans="1:5" x14ac:dyDescent="0.25">
      <c r="A59" s="97" t="s">
        <v>35</v>
      </c>
      <c r="B59" s="97"/>
      <c r="C59" s="109">
        <f>C48+E56</f>
        <v>52204000</v>
      </c>
      <c r="D59" s="109"/>
      <c r="E59" s="109"/>
    </row>
    <row r="60" spans="1:5" x14ac:dyDescent="0.25">
      <c r="B60" s="79" t="s">
        <v>115</v>
      </c>
      <c r="C60" s="79">
        <f>'CASH FLOW'!B16</f>
        <v>3550</v>
      </c>
    </row>
    <row r="61" spans="1:5" x14ac:dyDescent="0.25">
      <c r="A61" s="97" t="s">
        <v>89</v>
      </c>
      <c r="B61" s="97"/>
      <c r="C61" s="109">
        <f>C59*0.15+C59</f>
        <v>60034600</v>
      </c>
      <c r="D61" s="109"/>
      <c r="E61" s="109"/>
    </row>
    <row r="62" spans="1:5" x14ac:dyDescent="0.25">
      <c r="A62" s="97" t="s">
        <v>117</v>
      </c>
      <c r="B62" s="97"/>
      <c r="C62" s="108">
        <f>C61/C60</f>
        <v>16911.154929577464</v>
      </c>
      <c r="D62" s="108"/>
      <c r="E62" s="108"/>
    </row>
  </sheetData>
  <mergeCells count="17">
    <mergeCell ref="A62:B62"/>
    <mergeCell ref="C62:E62"/>
    <mergeCell ref="A56:D56"/>
    <mergeCell ref="A59:B59"/>
    <mergeCell ref="C59:E59"/>
    <mergeCell ref="A61:B61"/>
    <mergeCell ref="C61:E61"/>
    <mergeCell ref="A38:D38"/>
    <mergeCell ref="A42:E42"/>
    <mergeCell ref="A48:B48"/>
    <mergeCell ref="C48:E48"/>
    <mergeCell ref="A51:E51"/>
    <mergeCell ref="A2:E2"/>
    <mergeCell ref="A13:D13"/>
    <mergeCell ref="A17:E17"/>
    <mergeCell ref="A26:D26"/>
    <mergeCell ref="A30:E30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KOSTEN JAHR 1</vt:lpstr>
      <vt:lpstr>KOSTEN JAHR 2</vt:lpstr>
      <vt:lpstr>KOSTEN JAHR 3</vt:lpstr>
      <vt:lpstr>KOSTEN JAHR 4</vt:lpstr>
      <vt:lpstr>KOSTEN JAHR 5</vt:lpstr>
      <vt:lpstr>KOSTEN JAHR 6</vt:lpstr>
      <vt:lpstr>KOSTEN JAHR 7</vt:lpstr>
      <vt:lpstr>KOSTEN JAHR 8</vt:lpstr>
      <vt:lpstr>KOSTEN JAHR 9</vt:lpstr>
      <vt:lpstr>KOSTEN JAHR 10</vt:lpstr>
      <vt:lpstr>CASH 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Christian</dc:creator>
  <cp:lastModifiedBy>Admin</cp:lastModifiedBy>
  <cp:revision>25</cp:revision>
  <dcterms:created xsi:type="dcterms:W3CDTF">2019-02-28T21:39:41Z</dcterms:created>
  <dcterms:modified xsi:type="dcterms:W3CDTF">2019-03-29T03:31:50Z</dcterms:modified>
  <cp:contentStatus>Final</cp:contentStatus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